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9" activeTab="9"/>
  </bookViews>
  <sheets>
    <sheet name="1-1 2024年曲靖市麒麟区一般公共预算收入情况表" sheetId="2" r:id="rId1"/>
    <sheet name="1-2 2024年曲靖市麒麟区一般公共预算支出情况表" sheetId="3" r:id="rId2"/>
    <sheet name="1-3 2024年曲靖市麒麟区本级一般公共预算收入情况表" sheetId="4" r:id="rId3"/>
    <sheet name="1-4 曲靖市麒麟区本级一般公共预算支出情况表（公开到项级）" sheetId="35" r:id="rId4"/>
    <sheet name="1-5 麒麟区本级一般公共预算基本支出情况表（公开到款级）" sheetId="6" r:id="rId5"/>
    <sheet name="1-6 一般公共预算支出表（州（市）对下转移支付项目）" sheetId="7" r:id="rId6"/>
    <sheet name="1-7 曲靖市麒麟区分地区税收返还和转移支付预算表" sheetId="8" r:id="rId7"/>
    <sheet name="1-8 2024年麒麟区本级“三公”经费预算财政拨款情况统计表" sheetId="9" r:id="rId8"/>
    <sheet name="2-1 2024年曲靖市麒麟区政府性基金预算收入情况表" sheetId="10" r:id="rId9"/>
    <sheet name="2-2 2024年曲靖市麒麟区政府性基金预算支出情况表" sheetId="11" r:id="rId10"/>
    <sheet name="2-3 2024年曲靖市麒麟区本级政府性基金预算收入情况表" sheetId="12" r:id="rId11"/>
    <sheet name="2-4 麒麟区本级政府性基金预算支出情况表（公开到项级）" sheetId="13" r:id="rId12"/>
    <sheet name="2-5 本级政府性基金支出表（州（市）对下转移支付）" sheetId="14" r:id="rId13"/>
    <sheet name="3-1 2024年曲靖市麒麟区国有资本经营收入预算情况表" sheetId="15" r:id="rId14"/>
    <sheet name="3-2 2024年曲靖市麒麟区国有资本经营支出预算情况表" sheetId="16" r:id="rId15"/>
    <sheet name="3-3 2024年曲靖市麒麟区本级国有资本经营收入预算情况表" sheetId="17" r:id="rId16"/>
    <sheet name="3-4 麒麟区本级国有资本经营支出预算情况表（公开到项级）" sheetId="18" r:id="rId17"/>
    <sheet name="3-5 2024年麒麟区国有资本经营预算转移支付表 （分地区）" sheetId="19" r:id="rId18"/>
    <sheet name="3-6 2024麒麟区本级国有资本经营预算转移支付表(分项目)" sheetId="20" r:id="rId19"/>
    <sheet name="4-1 2024年曲靖市麒麟区社会保险基金收入预算情况表" sheetId="21" r:id="rId20"/>
    <sheet name="4-2 2024年曲靖市麒麟区社会保险基金支出预算情况表" sheetId="22" r:id="rId21"/>
    <sheet name="4-3 2024年曲靖市麒麟区本级社会保险基金收入预算情况表" sheetId="23" r:id="rId22"/>
    <sheet name="4-4 2024年曲靖市麒麟区本级社会保险基金支出预算情况表" sheetId="24" r:id="rId23"/>
    <sheet name="5-1 2023年地方政府债务限额及余额预算情况表" sheetId="25" r:id="rId24"/>
    <sheet name="5-2  曲靖市麒麟区2023年地方政府一般债务余额情况表" sheetId="26" r:id="rId25"/>
    <sheet name="5-3  曲靖市麒麟区本级2023年地方政府一般债务余额情况表" sheetId="27" r:id="rId26"/>
    <sheet name="5-4 曲靖市麒麟区2023年地方政府专项债务余额情况表" sheetId="28" r:id="rId27"/>
    <sheet name="5-5 本级2023年地方政府专项债务余额情况表（本级）" sheetId="29" r:id="rId28"/>
    <sheet name="5-6 曲靖市麒麟区地方政府债券发行及还本付息情况表" sheetId="30" r:id="rId29"/>
    <sheet name="5-7 曲靖市麒麟区2024年政府专项债务限额和余额情况表" sheetId="31" r:id="rId30"/>
    <sheet name="5-8 曲靖市麒麟区2024年年初新增地方政府债券资金安排表" sheetId="32" r:id="rId31"/>
    <sheet name="6-1 2024年曲靖市麒麟区重大政策和重点项目绩效目标表" sheetId="33" r:id="rId32"/>
    <sheet name="6-2重点工作情况解释说明汇总表" sheetId="34" r:id="rId33"/>
    <sheet name="Sheet1" sheetId="1" r:id="rId34"/>
  </sheets>
  <externalReferences>
    <externalReference r:id="rId35"/>
    <externalReference r:id="rId36"/>
  </externalReferences>
  <definedNames>
    <definedName name="_xlnm._FilterDatabase" localSheetId="0" hidden="1">'1-1 2024年曲靖市麒麟区一般公共预算收入情况表'!$A$4:$F$40</definedName>
    <definedName name="_xlnm._FilterDatabase" localSheetId="1" hidden="1">'1-2 2024年曲靖市麒麟区一般公共预算支出情况表'!$A$3:$F$39</definedName>
    <definedName name="_xlnm._FilterDatabase" localSheetId="2" hidden="1">'1-3 2024年曲靖市麒麟区本级一般公共预算收入情况表'!$A$3:$F$40</definedName>
    <definedName name="_xlnm._FilterDatabase" localSheetId="3" hidden="1">'1-4 曲靖市麒麟区本级一般公共预算支出情况表（公开到项级）'!$A$3:$G$1355</definedName>
    <definedName name="_xlnm._FilterDatabase" localSheetId="4" hidden="1">'1-5 麒麟区本级一般公共预算基本支出情况表（公开到款级）'!$A$3:$B$31</definedName>
    <definedName name="_xlnm._FilterDatabase" localSheetId="5" hidden="1">'1-6 一般公共预算支出表（州（市）对下转移支付项目）'!$A$3:$E$26</definedName>
    <definedName name="_xlnm._FilterDatabase" localSheetId="8" hidden="1">'2-1 2024年曲靖市麒麟区政府性基金预算收入情况表'!$A$3:$F$37</definedName>
    <definedName name="_xlnm._FilterDatabase" localSheetId="9" hidden="1">'2-2 2024年曲靖市麒麟区政府性基金预算支出情况表'!$A$3:$G$275</definedName>
    <definedName name="_xlnm._FilterDatabase" localSheetId="10" hidden="1">'2-3 2024年曲靖市麒麟区本级政府性基金预算收入情况表'!$A$3:$F$37</definedName>
    <definedName name="_xlnm._FilterDatabase" localSheetId="11" hidden="1">'2-4 麒麟区本级政府性基金预算支出情况表（公开到项级）'!$A$3:$G$277</definedName>
    <definedName name="_xlnm._FilterDatabase" localSheetId="13" hidden="1">'3-1 2024年曲靖市麒麟区国有资本经营收入预算情况表'!$A$3:$E$41</definedName>
    <definedName name="_xlnm._FilterDatabase" localSheetId="14" hidden="1">'3-2 2024年曲靖市麒麟区国有资本经营支出预算情况表'!$A$3:$E$28</definedName>
    <definedName name="_xlnm._FilterDatabase" localSheetId="15" hidden="1">'3-3 2024年曲靖市麒麟区本级国有资本经营收入预算情况表'!$A$3:$E$35</definedName>
    <definedName name="_xlnm._FilterDatabase" localSheetId="16" hidden="1">'3-4 麒麟区本级国有资本经营支出预算情况表（公开到项级）'!$A$3:$E$21</definedName>
    <definedName name="_xlnm._FilterDatabase" localSheetId="19" hidden="1">'4-1 2024年曲靖市麒麟区社会保险基金收入预算情况表'!$A$3:$E$40</definedName>
    <definedName name="_xlnm._FilterDatabase" localSheetId="20" hidden="1">'4-2 2024年曲靖市麒麟区社会保险基金支出预算情况表'!$A$3:$E$28</definedName>
    <definedName name="_xlnm._FilterDatabase" localSheetId="21" hidden="1">'4-3 2024年曲靖市麒麟区本级社会保险基金收入预算情况表'!$A$3:$E$40</definedName>
    <definedName name="_xlnm._FilterDatabase" localSheetId="22" hidden="1">'4-4 2024年曲靖市麒麟区本级社会保险基金支出预算情况表'!$A$3:$F$28</definedName>
    <definedName name="_lst_r_地方财政预算表2015年全省汇总_10_科目编码名称">[2]_ESList!$A$1:$A$27</definedName>
    <definedName name="_xlnm.Print_Area" localSheetId="0">'1-1 2024年曲靖市麒麟区一般公共预算收入情况表'!$B$1:$E$40</definedName>
    <definedName name="_xlnm.Print_Titles" localSheetId="0">'1-1 2024年曲靖市麒麟区一般公共预算收入情况表'!$2:$4</definedName>
    <definedName name="专项收入年初预算数">#REF!</definedName>
    <definedName name="专项收入全年预计数">#REF!</definedName>
    <definedName name="_xlnm.Print_Area" localSheetId="1">'1-2 2024年曲靖市麒麟区一般公共预算支出情况表'!$B$1:$E$38</definedName>
    <definedName name="_xlnm.Print_Titles" localSheetId="1">'1-2 2024年曲靖市麒麟区一般公共预算支出情况表'!$1:$3</definedName>
    <definedName name="专项收入年初预算数" localSheetId="1">#REF!</definedName>
    <definedName name="专项收入全年预计数" localSheetId="1">#REF!</definedName>
    <definedName name="_xlnm.Print_Area" localSheetId="2">'1-3 2024年曲靖市麒麟区本级一般公共预算收入情况表'!$B$1:$E$40</definedName>
    <definedName name="_xlnm.Print_Titles" localSheetId="2">'1-3 2024年曲靖市麒麟区本级一般公共预算收入情况表'!$1:$3</definedName>
    <definedName name="专项收入年初预算数" localSheetId="4">#REF!</definedName>
    <definedName name="专项收入全年预计数" localSheetId="4">#REF!</definedName>
    <definedName name="_xlnm.Print_Area" localSheetId="4">'1-5 麒麟区本级一般公共预算基本支出情况表（公开到款级）'!$A$1:$B$31</definedName>
    <definedName name="_xlnm.Print_Titles" localSheetId="4">'1-5 麒麟区本级一般公共预算基本支出情况表（公开到款级）'!$1:$3</definedName>
    <definedName name="_xlnm.Print_Area" localSheetId="5">'1-6 一般公共预算支出表（州（市）对下转移支付项目）'!$A$1:$C$26</definedName>
    <definedName name="_xlnm.Print_Titles" localSheetId="5">'1-6 一般公共预算支出表（州（市）对下转移支付项目）'!$1:$3</definedName>
    <definedName name="_xlnm.Print_Area" localSheetId="6">'1-7 曲靖市麒麟区分地区税收返还和转移支付预算表'!$A$1:$D$21</definedName>
    <definedName name="_xlnm.Print_Titles" localSheetId="6">'1-7 曲靖市麒麟区分地区税收返还和转移支付预算表'!$1:$3</definedName>
    <definedName name="专项收入年初预算数" localSheetId="7">#REF!</definedName>
    <definedName name="专项收入全年预计数" localSheetId="7">#REF!</definedName>
    <definedName name="_xlnm.Print_Area" localSheetId="8">'2-1 2024年曲靖市麒麟区政府性基金预算收入情况表'!$B$1:$E$37</definedName>
    <definedName name="_xlnm.Print_Titles" localSheetId="8">'2-1 2024年曲靖市麒麟区政府性基金预算收入情况表'!$1:$3</definedName>
    <definedName name="_xlnm.Print_Area" localSheetId="9">'2-2 2024年曲靖市麒麟区政府性基金预算支出情况表'!$B$1:$E$275</definedName>
    <definedName name="_xlnm.Print_Titles" localSheetId="9">'2-2 2024年曲靖市麒麟区政府性基金预算支出情况表'!$1:$3</definedName>
    <definedName name="_xlnm.Print_Area" localSheetId="10">'2-3 2024年曲靖市麒麟区本级政府性基金预算收入情况表'!$B$1:$E$37</definedName>
    <definedName name="_xlnm.Print_Titles" localSheetId="10">'2-3 2024年曲靖市麒麟区本级政府性基金预算收入情况表'!$1:$3</definedName>
    <definedName name="_xlnm.Print_Area" localSheetId="11">'2-4 麒麟区本级政府性基金预算支出情况表（公开到项级）'!$B$1:$E$277</definedName>
    <definedName name="_xlnm.Print_Titles" localSheetId="11">'2-4 麒麟区本级政府性基金预算支出情况表（公开到项级）'!$1:$3</definedName>
    <definedName name="_xlnm._FilterDatabase" localSheetId="12" hidden="1">'2-5 本级政府性基金支出表（州（市）对下转移支付）'!$A$3:$E$19</definedName>
    <definedName name="_xlnm.Print_Area" localSheetId="12">'2-5 本级政府性基金支出表（州（市）对下转移支付）'!$A$1:$D$16</definedName>
    <definedName name="_xlnm.Print_Titles" localSheetId="12">'2-5 本级政府性基金支出表（州（市）对下转移支付）'!$1:$3</definedName>
    <definedName name="_xlnm.Print_Area" localSheetId="13">'3-1 2024年曲靖市麒麟区国有资本经营收入预算情况表'!$A$1:$D$41</definedName>
    <definedName name="_xlnm.Print_Titles" localSheetId="13">'3-1 2024年曲靖市麒麟区国有资本经营收入预算情况表'!$1:$3</definedName>
    <definedName name="专项收入年初预算数" localSheetId="13">#REF!</definedName>
    <definedName name="专项收入全年预计数" localSheetId="13">#REF!</definedName>
    <definedName name="_xlnm.Print_Area" localSheetId="14">'3-2 2024年曲靖市麒麟区国有资本经营支出预算情况表'!$A$1:$D$28</definedName>
    <definedName name="_xlnm.Print_Titles" localSheetId="14">'3-2 2024年曲靖市麒麟区国有资本经营支出预算情况表'!$1:$3</definedName>
    <definedName name="专项收入年初预算数" localSheetId="14">#REF!</definedName>
    <definedName name="专项收入全年预计数" localSheetId="14">#REF!</definedName>
    <definedName name="_xlnm.Print_Area" localSheetId="15">'3-3 2024年曲靖市麒麟区本级国有资本经营收入预算情况表'!$A$1:$D$35</definedName>
    <definedName name="_xlnm.Print_Titles" localSheetId="15">'3-3 2024年曲靖市麒麟区本级国有资本经营收入预算情况表'!$1:$3</definedName>
    <definedName name="专项收入年初预算数" localSheetId="15">#REF!</definedName>
    <definedName name="专项收入全年预计数" localSheetId="15">#REF!</definedName>
    <definedName name="_xlnm.Print_Area" localSheetId="16">'3-4 麒麟区本级国有资本经营支出预算情况表（公开到项级）'!$A$1:$D$21</definedName>
    <definedName name="专项收入年初预算数" localSheetId="16">#REF!</definedName>
    <definedName name="专项收入全年预计数" localSheetId="16">#REF!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_lst_r_地方财政预算表2015年全省汇总_10_科目编码名称" localSheetId="19">[1]_ESList!$A$1:$A$27</definedName>
    <definedName name="_xlnm.Print_Area" localSheetId="19">'4-1 2024年曲靖市麒麟区社会保险基金收入预算情况表'!$A$1:$D$40</definedName>
    <definedName name="_xlnm.Print_Titles" localSheetId="19">'4-1 2024年曲靖市麒麟区社会保险基金收入预算情况表'!$1:$3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2024年曲靖市麒麟区社会保险基金支出预算情况表'!$A$1:$D$28</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2024年曲靖市麒麟区本级社会保险基金收入预算情况表'!$A$1:$D$40</definedName>
    <definedName name="_xlnm.Print_Titles" localSheetId="21">'4-3 2024年曲靖市麒麟区本级社会保险基金收入预算情况表'!$1:$3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2024年曲靖市麒麟区本级社会保险基金支出预算情况表'!$A$1:$D$28</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 2024年曲靖市麒麟区重大政策和重点项目绩效目标表'!#REF!</definedName>
    <definedName name="专项收入年初预算数" localSheetId="32">#REF!</definedName>
    <definedName name="专项收入全年预计数" localSheetId="32">#REF!</definedName>
    <definedName name="_xlnm.Print_Area" localSheetId="3">'1-4 曲靖市麒麟区本级一般公共预算支出情况表（公开到项级）'!$B$1:$E$1355</definedName>
    <definedName name="_xlnm.Print_Titles" localSheetId="3">'1-4 曲靖市麒麟区本级一般公共预算支出情况表（公开到项级）'!$1:$3</definedName>
    <definedName name="专项收入年初预算数" localSheetId="3">#REF!</definedName>
    <definedName name="专项收入全年预计数"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<sst xmlns="http://schemas.openxmlformats.org/spreadsheetml/2006/main" count="3751" uniqueCount="2201">
  <si>
    <t>1-1  2024年曲靖市麒麟区一般公共预算收入情况表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</si>
  <si>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</si>
  <si>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</si>
  <si>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</si>
  <si>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</si>
  <si>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</si>
  <si>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</si>
  <si>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</si>
  <si>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</si>
  <si>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</si>
  <si>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</si>
  <si>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</si>
  <si>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</si>
  <si>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</si>
  <si>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</si>
  <si>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</si>
  <si>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</si>
  <si>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</si>
  <si>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</si>
  <si>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</si>
  <si>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</si>
  <si>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</si>
  <si>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</si>
  <si>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</si>
  <si>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</si>
  <si>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</si>
  <si>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</si>
  <si>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</si>
  <si>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</si>
  <si>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</si>
  <si>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</si>
  <si>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</si>
  <si>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</si>
  <si>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</si>
  <si>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</si>
  <si>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</si>
  <si>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</si>
  <si>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</si>
  <si>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</si>
  <si>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</si>
  <si>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</si>
  <si>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</si>
  <si>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</si>
  <si>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</si>
  <si>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</si>
  <si>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</si>
  <si>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</si>
  <si>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</si>
  <si>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</si>
  <si>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</si>
  <si>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</si>
  <si>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</si>
  <si>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</si>
  <si>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</si>
  <si>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</si>
  <si>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</si>
  <si>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</si>
  <si>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</si>
  <si>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</si>
  <si>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</si>
  <si>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</si>
  <si>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</si>
  <si>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</si>
  <si>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</si>
  <si>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</si>
  <si>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</si>
  <si>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</si>
  <si>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2024年曲靖市麒麟区一般公共预算支出情况表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</si>
  <si>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</si>
  <si>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</si>
  <si>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</si>
  <si>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</si>
  <si>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</si>
  <si>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</si>
  <si>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</si>
  <si>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</si>
  <si>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</si>
  <si>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</si>
  <si>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</si>
  <si>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</si>
  <si>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</si>
  <si>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</si>
  <si>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</si>
  <si>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</si>
  <si>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</si>
  <si>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</si>
  <si>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</si>
  <si>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</si>
  <si>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</si>
  <si>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</si>
  <si>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</si>
  <si>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</si>
  <si>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</si>
  <si>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</si>
  <si>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</si>
  <si>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</si>
  <si>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</si>
  <si>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</si>
  <si>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</si>
  <si>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</si>
  <si>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</si>
  <si>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</si>
  <si>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</si>
  <si>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</si>
  <si>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</si>
  <si>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</si>
  <si>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</si>
  <si>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</si>
  <si>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</si>
  <si>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</si>
  <si>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</si>
  <si>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</si>
  <si>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</si>
  <si>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</si>
  <si>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</si>
  <si>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</si>
  <si>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</si>
  <si>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</si>
  <si>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</si>
  <si>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</si>
  <si>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</si>
  <si>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</si>
  <si>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</si>
  <si>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</si>
  <si>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</si>
  <si>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</si>
  <si>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</si>
  <si>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</si>
  <si>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2024年曲靖市麒麟区本级一般公共预算收入情况表</t>
  </si>
  <si>
    <t>2023年预算数</t>
  </si>
  <si>
    <t>比上年预算数增长%</t>
  </si>
  <si>
    <r>
      <rPr>
        <sz val="14"/>
        <rFont val="宋体"/>
        <charset val="134"/>
      </rPr>
      <t>10199</t>
    </r>
  </si>
  <si>
    <t>区本级一般公共预算收入</t>
  </si>
  <si>
    <t xml:space="preserve">   上解收入</t>
  </si>
  <si>
    <t>1-4  2024年曲靖市麒麟区本级一般公共预算支出情况表（公开到项级）</t>
  </si>
  <si>
    <t>打印</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</si>
  <si>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</si>
  <si>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</si>
  <si>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</si>
  <si>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</si>
  <si>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</si>
  <si>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</si>
  <si>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</si>
  <si>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</si>
  <si>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</si>
  <si>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</si>
  <si>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</si>
  <si>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</si>
  <si>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</si>
  <si>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</si>
  <si>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</si>
  <si>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</si>
  <si>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</si>
  <si>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</si>
  <si>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</si>
  <si>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</si>
  <si>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</si>
  <si>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</si>
  <si>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</si>
  <si>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</si>
  <si>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</si>
  <si>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</si>
  <si>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</si>
  <si>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</si>
  <si>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</si>
  <si>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</si>
  <si>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</si>
  <si>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</si>
  <si>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</si>
  <si>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</si>
  <si>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</si>
  <si>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</si>
  <si>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</si>
  <si>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</si>
  <si>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</si>
  <si>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</si>
  <si>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</si>
  <si>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</si>
  <si>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</si>
  <si>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</si>
  <si>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</si>
  <si>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</si>
  <si>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</si>
  <si>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</si>
  <si>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</si>
  <si>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</si>
  <si>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</si>
  <si>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</si>
  <si>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</si>
  <si>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</si>
  <si>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</si>
  <si>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</si>
  <si>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</si>
  <si>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</si>
  <si>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</si>
  <si>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</si>
  <si>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</si>
  <si>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</si>
  <si>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</si>
  <si>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</si>
  <si>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</si>
  <si>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</si>
  <si>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</si>
  <si>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</si>
  <si>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</si>
  <si>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</si>
  <si>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</si>
  <si>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</si>
  <si>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</si>
  <si>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</si>
  <si>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</si>
  <si>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</si>
  <si>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</si>
  <si>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</si>
  <si>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</si>
  <si>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</si>
  <si>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</si>
  <si>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</si>
  <si>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</si>
  <si>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</si>
  <si>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</si>
  <si>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</si>
  <si>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</si>
  <si>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</si>
  <si>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</si>
  <si>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</si>
  <si>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</si>
  <si>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</si>
  <si>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</si>
  <si>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</si>
  <si>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</si>
  <si>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</si>
  <si>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</si>
  <si>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</si>
  <si>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</si>
  <si>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</si>
  <si>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</si>
  <si>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</si>
  <si>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</si>
  <si>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</si>
  <si>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</si>
  <si>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</si>
  <si>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</si>
  <si>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</si>
  <si>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</si>
  <si>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</si>
  <si>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</si>
  <si>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</si>
  <si>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</si>
  <si>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</si>
  <si>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</si>
  <si>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</si>
  <si>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</si>
  <si>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</si>
  <si>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</si>
  <si>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</si>
  <si>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</si>
  <si>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</si>
  <si>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</si>
  <si>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</si>
  <si>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</si>
  <si>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</si>
  <si>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</si>
  <si>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</si>
  <si>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</si>
  <si>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</si>
  <si>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</si>
  <si>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</si>
  <si>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</si>
  <si>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</si>
  <si>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</si>
  <si>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</si>
  <si>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</si>
  <si>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</si>
  <si>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</si>
  <si>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</si>
  <si>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</si>
  <si>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</si>
  <si>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</si>
  <si>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</si>
  <si>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</si>
  <si>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</si>
  <si>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</si>
  <si>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</si>
  <si>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</si>
  <si>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</si>
  <si>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</si>
  <si>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</si>
  <si>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</si>
  <si>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</si>
  <si>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</si>
  <si>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</si>
  <si>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</si>
  <si>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</si>
  <si>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</si>
  <si>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</si>
  <si>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</si>
  <si>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</si>
  <si>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</si>
  <si>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</si>
  <si>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</si>
  <si>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</si>
  <si>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</si>
  <si>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</si>
  <si>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</si>
  <si>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</si>
  <si>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</si>
  <si>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</si>
  <si>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</si>
  <si>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</si>
  <si>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</si>
  <si>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</si>
  <si>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</si>
  <si>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</si>
  <si>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</si>
  <si>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</si>
  <si>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</si>
  <si>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</si>
  <si>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</si>
  <si>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</si>
  <si>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</si>
  <si>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</si>
  <si>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</si>
  <si>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</si>
  <si>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</si>
  <si>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</si>
  <si>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</si>
  <si>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</si>
  <si>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</si>
  <si>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</si>
  <si>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</si>
  <si>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</si>
  <si>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</si>
  <si>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</si>
  <si>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</si>
  <si>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</si>
  <si>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</si>
  <si>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</si>
  <si>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</si>
  <si>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</si>
  <si>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</si>
  <si>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</si>
  <si>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</si>
  <si>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</si>
  <si>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</si>
  <si>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</si>
  <si>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</si>
  <si>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</si>
  <si>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</si>
  <si>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</si>
  <si>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</si>
  <si>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</si>
  <si>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省对下专项转移支付补助</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</si>
  <si>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</si>
  <si>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</si>
  <si>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</si>
  <si>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</si>
  <si>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</si>
  <si>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</si>
  <si>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</si>
  <si>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</si>
  <si>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</si>
  <si>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</si>
  <si>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</si>
  <si>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</si>
  <si>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</si>
  <si>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</si>
  <si>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</si>
  <si>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</si>
  <si>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</si>
  <si>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</si>
  <si>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</si>
  <si>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</si>
  <si>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</si>
  <si>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</si>
  <si>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</si>
  <si>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</si>
  <si>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</si>
  <si>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</si>
  <si>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</si>
  <si>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</si>
  <si>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</si>
  <si>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</si>
  <si>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</si>
  <si>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</si>
  <si>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</si>
  <si>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</si>
  <si>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</si>
  <si>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</si>
  <si>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</si>
  <si>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</si>
  <si>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</si>
  <si>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</si>
  <si>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</si>
  <si>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</si>
  <si>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</si>
  <si>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</si>
  <si>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</si>
  <si>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</si>
  <si>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</si>
  <si>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</si>
  <si>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</si>
  <si>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</si>
  <si>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</si>
  <si>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</si>
  <si>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</si>
  <si>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</si>
  <si>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</si>
  <si>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</si>
  <si>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</si>
  <si>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</si>
  <si>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</si>
  <si>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</si>
  <si>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</si>
  <si>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</si>
  <si>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</si>
  <si>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</si>
  <si>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</si>
  <si>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</si>
  <si>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</si>
  <si>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</si>
  <si>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</si>
  <si>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</si>
  <si>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</si>
  <si>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</si>
  <si>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</si>
  <si>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</si>
  <si>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</si>
  <si>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</si>
  <si>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</si>
  <si>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</si>
  <si>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</si>
  <si>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</si>
  <si>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</si>
  <si>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</si>
  <si>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</si>
  <si>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</si>
  <si>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</si>
  <si>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</si>
  <si>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</si>
  <si>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</si>
  <si>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</si>
  <si>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</si>
  <si>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</si>
  <si>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</si>
  <si>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</si>
  <si>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</si>
  <si>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</si>
  <si>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</si>
  <si>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</si>
  <si>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</si>
  <si>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</si>
  <si>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</si>
  <si>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</si>
  <si>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</si>
  <si>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</si>
  <si>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</si>
  <si>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</si>
  <si>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</si>
  <si>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</si>
  <si>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</si>
  <si>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</si>
  <si>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</si>
  <si>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</si>
  <si>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</si>
  <si>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</si>
  <si>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</si>
  <si>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</si>
  <si>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</si>
  <si>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</si>
  <si>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</si>
  <si>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</si>
  <si>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</si>
  <si>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</si>
  <si>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</si>
  <si>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</si>
  <si>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</si>
  <si>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</si>
  <si>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</si>
  <si>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</si>
  <si>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</si>
  <si>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</si>
  <si>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</si>
  <si>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</si>
  <si>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</si>
  <si>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</si>
  <si>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</si>
  <si>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</si>
  <si>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</si>
  <si>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</si>
  <si>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</si>
  <si>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</si>
  <si>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</si>
  <si>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</si>
  <si>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</si>
  <si>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</si>
  <si>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</si>
  <si>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</si>
  <si>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</si>
  <si>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</si>
  <si>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</si>
  <si>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</si>
  <si>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</si>
  <si>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</si>
  <si>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</si>
  <si>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</si>
  <si>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</si>
  <si>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</si>
  <si>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</si>
  <si>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</si>
  <si>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</si>
  <si>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</si>
  <si>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</si>
  <si>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</si>
  <si>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</si>
  <si>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</si>
  <si>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</si>
  <si>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</si>
  <si>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</si>
  <si>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</si>
  <si>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</si>
  <si>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</si>
  <si>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</si>
  <si>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</si>
  <si>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</si>
  <si>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</si>
  <si>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</si>
  <si>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</si>
  <si>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</si>
  <si>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</si>
  <si>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</si>
  <si>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</si>
  <si>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</si>
  <si>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</si>
  <si>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</si>
  <si>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</si>
  <si>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</si>
  <si>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</si>
  <si>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</si>
  <si>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</si>
  <si>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</si>
  <si>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</si>
  <si>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</si>
  <si>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</si>
  <si>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</si>
  <si>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</si>
  <si>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</si>
  <si>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</si>
  <si>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</si>
  <si>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</si>
  <si>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</si>
  <si>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</si>
  <si>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</si>
  <si>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</si>
  <si>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</si>
  <si>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</si>
  <si>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</si>
  <si>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</si>
  <si>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</si>
  <si>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</si>
  <si>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</si>
  <si>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</si>
  <si>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</si>
  <si>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</si>
  <si>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</si>
  <si>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</si>
  <si>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</si>
  <si>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</si>
  <si>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</si>
  <si>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</si>
  <si>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</si>
  <si>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</si>
  <si>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</si>
  <si>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</si>
  <si>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</si>
  <si>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</si>
  <si>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</si>
  <si>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</si>
  <si>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</si>
  <si>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</si>
  <si>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</si>
  <si>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</si>
  <si>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</si>
  <si>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</si>
  <si>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</si>
  <si>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</si>
  <si>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</si>
  <si>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</si>
  <si>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</si>
  <si>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</si>
  <si>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</si>
  <si>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</si>
  <si>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</si>
  <si>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</si>
  <si>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</si>
  <si>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</si>
  <si>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</si>
  <si>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</si>
  <si>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</si>
  <si>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</si>
  <si>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</si>
  <si>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</si>
  <si>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</si>
  <si>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</si>
  <si>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</si>
  <si>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</si>
  <si>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</si>
  <si>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</si>
  <si>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</si>
  <si>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</si>
  <si>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</si>
  <si>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</si>
  <si>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</si>
  <si>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</si>
  <si>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</si>
  <si>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</si>
  <si>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</si>
  <si>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</si>
  <si>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</si>
  <si>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</si>
  <si>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</si>
  <si>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</si>
  <si>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</si>
  <si>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</si>
  <si>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</si>
  <si>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</si>
  <si>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</si>
  <si>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</si>
  <si>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</si>
  <si>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</si>
  <si>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</si>
  <si>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</si>
  <si>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</si>
  <si>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</si>
  <si>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</si>
  <si>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</si>
  <si>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</si>
  <si>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</si>
  <si>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</si>
  <si>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</si>
  <si>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</si>
  <si>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</si>
  <si>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</si>
  <si>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</si>
  <si>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</si>
  <si>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</si>
  <si>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</si>
  <si>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</si>
  <si>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</si>
  <si>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</si>
  <si>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</si>
  <si>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</si>
  <si>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</si>
  <si>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</si>
  <si>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</si>
  <si>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</si>
  <si>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</si>
  <si>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</si>
  <si>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</si>
  <si>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</si>
  <si>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</si>
  <si>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</si>
  <si>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</si>
  <si>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</si>
  <si>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</si>
  <si>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</si>
  <si>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</si>
  <si>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</si>
  <si>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</si>
  <si>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</si>
  <si>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</si>
  <si>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</si>
  <si>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</si>
  <si>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</si>
  <si>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</si>
  <si>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</si>
  <si>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</si>
  <si>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</si>
  <si>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</si>
  <si>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</si>
  <si>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</si>
  <si>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</si>
  <si>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</si>
  <si>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</si>
  <si>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</si>
  <si>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</si>
  <si>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</si>
  <si>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</si>
  <si>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</si>
  <si>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</si>
  <si>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</si>
  <si>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</si>
  <si>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</si>
  <si>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</si>
  <si>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</si>
  <si>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</si>
  <si>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</si>
  <si>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</si>
  <si>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</si>
  <si>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</si>
  <si>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</si>
  <si>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</si>
  <si>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</si>
  <si>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</si>
  <si>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</si>
  <si>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</si>
  <si>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</si>
  <si>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</si>
  <si>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</si>
  <si>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</si>
  <si>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</si>
  <si>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</si>
  <si>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</si>
  <si>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</si>
  <si>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</si>
  <si>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</si>
  <si>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</si>
  <si>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</si>
  <si>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</si>
  <si>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</si>
  <si>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</si>
  <si>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</si>
  <si>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</si>
  <si>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</si>
  <si>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</si>
  <si>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</si>
  <si>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</si>
  <si>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</si>
  <si>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</si>
  <si>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</si>
  <si>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</si>
  <si>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</si>
  <si>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</si>
  <si>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</si>
  <si>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</si>
  <si>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</si>
  <si>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</si>
  <si>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</si>
  <si>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</si>
  <si>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</si>
  <si>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</si>
  <si>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</si>
  <si>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</si>
  <si>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</si>
  <si>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</si>
  <si>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</si>
  <si>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</si>
  <si>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</si>
  <si>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</si>
  <si>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</si>
  <si>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</si>
  <si>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</si>
  <si>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</si>
  <si>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</si>
  <si>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</si>
  <si>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</si>
  <si>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</si>
  <si>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</si>
  <si>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</si>
  <si>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</si>
  <si>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</si>
  <si>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</si>
  <si>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</si>
  <si>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</si>
  <si>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</si>
  <si>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</si>
  <si>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</si>
  <si>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</si>
  <si>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</si>
  <si>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</si>
  <si>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</si>
  <si>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</si>
  <si>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</si>
  <si>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</si>
  <si>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</si>
  <si>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</si>
  <si>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</si>
  <si>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</si>
  <si>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</si>
  <si>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</si>
  <si>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</si>
  <si>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</si>
  <si>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</si>
  <si>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</si>
  <si>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</si>
  <si>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</si>
  <si>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</si>
  <si>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</si>
  <si>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</si>
  <si>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</si>
  <si>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</si>
  <si>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</si>
  <si>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</si>
  <si>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</si>
  <si>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</si>
  <si>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</si>
  <si>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</si>
  <si>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</si>
  <si>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</si>
  <si>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</si>
  <si>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</si>
  <si>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</si>
  <si>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</si>
  <si>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</si>
  <si>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</si>
  <si>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</si>
  <si>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</si>
  <si>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</si>
  <si>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</si>
  <si>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</si>
  <si>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</si>
  <si>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</si>
  <si>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</si>
  <si>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</si>
  <si>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</si>
  <si>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</si>
  <si>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</si>
  <si>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</si>
  <si>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</si>
  <si>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</si>
  <si>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</si>
  <si>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</si>
  <si>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</si>
  <si>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</si>
  <si>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</si>
  <si>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</si>
  <si>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</si>
  <si>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</si>
  <si>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</si>
  <si>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</si>
  <si>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</si>
  <si>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</si>
  <si>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</si>
  <si>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</si>
  <si>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</si>
  <si>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</si>
  <si>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</si>
  <si>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</si>
  <si>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</si>
  <si>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</si>
  <si>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</si>
  <si>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</si>
  <si>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</si>
  <si>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</si>
  <si>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</si>
  <si>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</si>
  <si>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</si>
  <si>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</si>
  <si>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</si>
  <si>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</si>
  <si>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</si>
  <si>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</si>
  <si>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</si>
  <si>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</si>
  <si>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</si>
  <si>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</si>
  <si>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</si>
  <si>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</si>
  <si>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</si>
  <si>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</si>
  <si>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</si>
  <si>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</si>
  <si>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</si>
  <si>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</si>
  <si>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</si>
  <si>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</si>
  <si>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</si>
  <si>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</si>
  <si>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</si>
  <si>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</si>
  <si>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</si>
  <si>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</si>
  <si>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</si>
  <si>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</si>
  <si>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</si>
  <si>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</si>
  <si>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</si>
  <si>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</si>
  <si>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</si>
  <si>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</si>
  <si>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</si>
  <si>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</si>
  <si>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</si>
  <si>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</si>
  <si>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</si>
  <si>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</si>
  <si>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</si>
  <si>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</si>
  <si>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</si>
  <si>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</si>
  <si>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</si>
  <si>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</si>
  <si>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</si>
  <si>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</si>
  <si>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</si>
  <si>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</si>
  <si>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</si>
  <si>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</si>
  <si>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</si>
  <si>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</si>
  <si>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</si>
  <si>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</si>
  <si>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</si>
  <si>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</si>
  <si>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</si>
  <si>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</si>
  <si>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</si>
  <si>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</si>
  <si>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</si>
  <si>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</si>
  <si>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</si>
  <si>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</si>
  <si>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</si>
  <si>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</si>
  <si>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</si>
  <si>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</si>
  <si>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</si>
  <si>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</si>
  <si>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</si>
  <si>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</si>
  <si>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</si>
  <si>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</si>
  <si>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</si>
  <si>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</si>
  <si>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</si>
  <si>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</si>
  <si>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</si>
  <si>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</si>
  <si>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</si>
  <si>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</si>
  <si>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</si>
  <si>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</si>
  <si>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</si>
  <si>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</si>
  <si>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</si>
  <si>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</si>
  <si>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</si>
  <si>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</si>
  <si>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</si>
  <si>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</si>
  <si>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</si>
  <si>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</si>
  <si>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</si>
  <si>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</si>
  <si>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</si>
  <si>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</si>
  <si>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</si>
  <si>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</si>
  <si>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</si>
  <si>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</si>
  <si>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</si>
  <si>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</si>
  <si>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</si>
  <si>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</si>
  <si>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</si>
  <si>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</si>
  <si>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</si>
  <si>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</si>
  <si>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</si>
  <si>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</si>
  <si>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</si>
  <si>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</si>
  <si>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</si>
  <si>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</si>
  <si>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</si>
  <si>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</si>
  <si>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</si>
  <si>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</si>
  <si>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</si>
  <si>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</si>
  <si>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</si>
  <si>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</si>
  <si>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</si>
  <si>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</si>
  <si>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</si>
  <si>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</si>
  <si>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</si>
  <si>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</si>
  <si>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</si>
  <si>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</si>
  <si>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</si>
  <si>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</si>
  <si>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</si>
  <si>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</si>
  <si>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</si>
  <si>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</si>
  <si>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</si>
  <si>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</si>
  <si>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</si>
  <si>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</si>
  <si>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</si>
  <si>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</si>
  <si>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</si>
  <si>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</si>
  <si>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</si>
  <si>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</si>
  <si>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</si>
  <si>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</si>
  <si>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</si>
  <si>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</si>
  <si>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</si>
  <si>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</si>
  <si>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</si>
  <si>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</si>
  <si>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</si>
  <si>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</si>
  <si>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</si>
  <si>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</si>
  <si>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</si>
  <si>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</si>
  <si>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</si>
  <si>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</si>
  <si>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</si>
  <si>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</si>
  <si>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</si>
  <si>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</si>
  <si>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</si>
  <si>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</si>
  <si>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</si>
  <si>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</si>
  <si>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</si>
  <si>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</si>
  <si>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</si>
  <si>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</si>
  <si>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</si>
  <si>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</si>
  <si>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</si>
  <si>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</si>
  <si>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</si>
  <si>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</si>
  <si>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</si>
  <si>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</si>
  <si>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</si>
  <si>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</si>
  <si>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</si>
  <si>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</si>
  <si>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</si>
  <si>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</si>
  <si>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</si>
  <si>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</si>
  <si>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</si>
  <si>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</si>
  <si>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</si>
  <si>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</si>
  <si>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</si>
  <si>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</si>
  <si>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</si>
  <si>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</si>
  <si>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</si>
  <si>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</si>
  <si>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</si>
  <si>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</si>
  <si>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</si>
  <si>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</si>
  <si>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</si>
  <si>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</si>
  <si>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</si>
  <si>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</si>
  <si>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</si>
  <si>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</si>
  <si>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</si>
  <si>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</si>
  <si>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</si>
  <si>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</si>
  <si>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</si>
  <si>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</si>
  <si>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</si>
  <si>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</si>
  <si>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</si>
  <si>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</si>
  <si>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</si>
  <si>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</si>
  <si>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</si>
  <si>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</si>
  <si>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</si>
  <si>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</si>
  <si>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</si>
  <si>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</si>
  <si>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</si>
  <si>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</si>
  <si>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</si>
  <si>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</si>
  <si>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</si>
  <si>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</si>
  <si>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</si>
  <si>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</si>
  <si>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</si>
  <si>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</si>
  <si>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</si>
  <si>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</si>
  <si>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</si>
  <si>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</si>
  <si>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</si>
  <si>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</si>
  <si>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</si>
  <si>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</si>
  <si>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</si>
  <si>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</si>
  <si>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</si>
  <si>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</si>
  <si>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</si>
  <si>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</si>
  <si>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</si>
  <si>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</si>
  <si>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</si>
  <si>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</si>
  <si>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</si>
  <si>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</si>
  <si>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</si>
  <si>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</si>
  <si>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</si>
  <si>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</si>
  <si>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</si>
  <si>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</si>
  <si>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</si>
  <si>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</si>
  <si>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</si>
  <si>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</si>
  <si>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</si>
  <si>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</si>
  <si>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</si>
  <si>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</si>
  <si>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</si>
  <si>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</si>
  <si>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</si>
  <si>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</si>
  <si>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</si>
  <si>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</si>
  <si>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</si>
  <si>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</si>
  <si>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</si>
  <si>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</si>
  <si>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</si>
  <si>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</si>
  <si>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</si>
  <si>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</si>
  <si>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</si>
  <si>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</si>
  <si>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</si>
  <si>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</si>
  <si>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</si>
  <si>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</si>
  <si>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</si>
  <si>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</si>
  <si>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</si>
  <si>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</si>
  <si>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</si>
  <si>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</si>
  <si>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</si>
  <si>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</si>
  <si>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</si>
  <si>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</si>
  <si>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</si>
  <si>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</si>
  <si>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</si>
  <si>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</si>
  <si>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</si>
  <si>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</si>
  <si>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</si>
  <si>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</si>
  <si>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</si>
  <si>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</si>
  <si>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</si>
  <si>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</si>
  <si>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</si>
  <si>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区本级一般公共预算支出</t>
  </si>
  <si>
    <t>1-5  2024年曲靖市麒麟区本级一般公共预算政府预算经济分类表（基本支出）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</si>
  <si>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</si>
  <si>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</si>
  <si>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</si>
  <si>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</si>
  <si>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</si>
  <si>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</si>
  <si>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</si>
  <si>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</si>
  <si>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</si>
  <si>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</si>
  <si>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</si>
  <si>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</si>
  <si>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</si>
  <si>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</si>
  <si>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</si>
  <si>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</si>
  <si>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</si>
  <si>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</si>
  <si>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</si>
  <si>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</si>
  <si>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</si>
  <si>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</si>
  <si>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</si>
  <si>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</si>
  <si>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</si>
  <si>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</si>
  <si>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</si>
  <si>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</si>
  <si>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</si>
  <si>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2024年曲靖市麒麟区本级一般公共预算支出表(州（市）对下转移支付项目)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</si>
  <si>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</si>
  <si>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</si>
  <si>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</si>
  <si>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</si>
  <si>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</si>
  <si>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</si>
  <si>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</si>
  <si>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</si>
  <si>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</si>
  <si>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</si>
  <si>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</si>
  <si>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</si>
  <si>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</si>
  <si>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</si>
  <si>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</si>
  <si>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</si>
  <si>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</si>
  <si>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</si>
  <si>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</si>
  <si>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</si>
  <si>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</si>
  <si>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</si>
  <si>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预备费</t>
  </si>
  <si>
    <t>债务付息支出</t>
  </si>
  <si>
    <t>合计</t>
  </si>
  <si>
    <t>麒麟区无区本级一般公共预算支出(区对下转移支付项目)预算，空表公开。</t>
  </si>
  <si>
    <t>1-7  2024年曲靖市麒麟区分地区税收返还和转移支付预算表</t>
  </si>
  <si>
    <t>县（区）</t>
  </si>
  <si>
    <t>税收返还</t>
  </si>
  <si>
    <t>转移支付</t>
  </si>
  <si>
    <t>一、提前下达数</t>
  </si>
  <si>
    <t>麒麟区</t>
  </si>
  <si>
    <t xml:space="preserve"> </t>
  </si>
  <si>
    <t>二、预算数</t>
  </si>
  <si>
    <t>备注：麒麟区无分地区税收返还和转移支付，故此表为空表。</t>
  </si>
  <si>
    <t>1-8  2024年曲靖市麒麟区本级“三公”经费预算财政拨款情况统计表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</si>
  <si>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</si>
  <si>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</si>
  <si>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</si>
  <si>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</si>
  <si>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</si>
  <si>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</si>
  <si>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</si>
  <si>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</si>
  <si>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
2024年因公出国（境）费预算安排0万元，较上年无增减变动；
2、公务接待费
2024年公务接待费预算安排299万元，比上年预算数300万元减少1万元，下降0.3%，主要用于行政事业单位发生的公务接待支出，预计接待5751批次，共49833人次；
减少原因是：麒麟区严格遵循中央八项规定，贯彻落实政府过“苦日子”要求，厉行节约，压减公务接待经费支出。
3、公务用车购置及运行维护费
2024年公务用车购置及运行维护费预算安排679万元，比上年预算数680万元减少1万元，下降0.1%，全部为公务用车运行维护，未安排公务用车购置费。
减少原因是：麒麟区严格遵循中央八项规定，贯彻落实政府过“苦日子”要求，厉行节约，进一步压减公务用车购置及运行维护费支出。</t>
  </si>
  <si>
    <t>2-1 2024年曲靖市麒麟区政府性基金预算收入情况表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</si>
  <si>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</si>
  <si>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</si>
  <si>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</si>
  <si>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</si>
  <si>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</si>
  <si>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</si>
  <si>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</si>
  <si>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</si>
  <si>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</si>
  <si>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</si>
  <si>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</si>
  <si>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</si>
  <si>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</si>
  <si>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</si>
  <si>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</si>
  <si>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</si>
  <si>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</si>
  <si>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</si>
  <si>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</si>
  <si>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</si>
  <si>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</si>
  <si>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</si>
  <si>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</si>
  <si>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</si>
  <si>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</si>
  <si>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</si>
  <si>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</si>
  <si>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</si>
  <si>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</si>
  <si>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</si>
  <si>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</si>
  <si>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</si>
  <si>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</si>
  <si>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</si>
  <si>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</si>
  <si>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</si>
  <si>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</si>
  <si>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</si>
  <si>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</si>
  <si>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</si>
  <si>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</si>
  <si>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</si>
  <si>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</si>
  <si>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</si>
  <si>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</si>
  <si>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</si>
  <si>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</si>
  <si>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</si>
  <si>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</si>
  <si>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</si>
  <si>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</si>
  <si>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</si>
  <si>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</si>
  <si>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2024年曲靖市麒麟区政府性基金预算支出情况表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</si>
  <si>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</si>
  <si>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</si>
  <si>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</si>
  <si>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</si>
  <si>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</si>
  <si>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</si>
  <si>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</si>
  <si>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</si>
  <si>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</si>
  <si>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</si>
  <si>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</si>
  <si>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</si>
  <si>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</si>
  <si>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</si>
  <si>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</si>
  <si>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</si>
  <si>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</si>
  <si>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</si>
  <si>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</si>
  <si>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</si>
  <si>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</si>
  <si>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</si>
  <si>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</si>
  <si>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</si>
  <si>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</si>
  <si>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</si>
  <si>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</si>
  <si>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</si>
  <si>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</si>
  <si>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</si>
  <si>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</si>
  <si>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</si>
  <si>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</si>
  <si>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</si>
  <si>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</si>
  <si>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</si>
  <si>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</si>
  <si>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</si>
  <si>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</si>
  <si>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</si>
  <si>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</si>
  <si>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</si>
  <si>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</si>
  <si>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</si>
  <si>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</si>
  <si>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</si>
  <si>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</si>
  <si>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</si>
  <si>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</si>
  <si>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</si>
  <si>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</si>
  <si>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</si>
  <si>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</si>
  <si>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</si>
  <si>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</si>
  <si>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</si>
  <si>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</si>
  <si>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</si>
  <si>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</si>
  <si>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</si>
  <si>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</si>
  <si>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</si>
  <si>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</si>
  <si>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</si>
  <si>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</si>
  <si>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</si>
  <si>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</si>
  <si>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</si>
  <si>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</si>
  <si>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</si>
  <si>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</si>
  <si>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</si>
  <si>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</si>
  <si>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</si>
  <si>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</si>
  <si>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</si>
  <si>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</si>
  <si>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</si>
  <si>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</si>
  <si>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</si>
  <si>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</si>
  <si>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</si>
  <si>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</si>
  <si>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</si>
  <si>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</si>
  <si>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</si>
  <si>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</si>
  <si>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</si>
  <si>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</si>
  <si>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</si>
  <si>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</si>
  <si>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</si>
  <si>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</si>
  <si>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</si>
  <si>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</si>
  <si>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</si>
  <si>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</si>
  <si>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</si>
  <si>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</si>
  <si>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</si>
  <si>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</si>
  <si>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</si>
  <si>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</si>
  <si>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</si>
  <si>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</si>
  <si>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</si>
  <si>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</si>
  <si>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</si>
  <si>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</si>
  <si>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</si>
  <si>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</si>
  <si>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</si>
  <si>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</si>
  <si>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</si>
  <si>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</si>
  <si>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</si>
  <si>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</si>
  <si>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</si>
  <si>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</si>
  <si>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</si>
  <si>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</si>
  <si>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</si>
  <si>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</si>
  <si>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</si>
  <si>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</si>
  <si>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</si>
  <si>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</si>
  <si>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</si>
  <si>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</si>
  <si>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</si>
  <si>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</si>
  <si>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</si>
  <si>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</si>
  <si>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</si>
  <si>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</si>
  <si>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</si>
  <si>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</si>
  <si>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</si>
  <si>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</si>
  <si>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</si>
  <si>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</si>
  <si>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</si>
  <si>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</si>
  <si>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</si>
  <si>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</si>
  <si>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</si>
  <si>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</si>
  <si>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</si>
  <si>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</si>
  <si>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</si>
  <si>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</si>
  <si>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</si>
  <si>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</si>
  <si>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</si>
  <si>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</si>
  <si>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</si>
  <si>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</si>
  <si>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</si>
  <si>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</si>
  <si>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</si>
  <si>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</si>
  <si>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</si>
  <si>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</si>
  <si>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</si>
  <si>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</si>
  <si>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</si>
  <si>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</si>
  <si>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</si>
  <si>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</si>
  <si>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</si>
  <si>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</si>
  <si>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</si>
  <si>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</si>
  <si>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</si>
  <si>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</si>
  <si>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</si>
  <si>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</si>
  <si>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</si>
  <si>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</si>
  <si>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</si>
  <si>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</si>
  <si>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</si>
  <si>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</si>
  <si>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</si>
  <si>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</si>
  <si>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</si>
  <si>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</si>
  <si>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</si>
  <si>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</si>
  <si>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</si>
  <si>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</si>
  <si>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</si>
  <si>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</si>
  <si>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</si>
  <si>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</si>
  <si>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</si>
  <si>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</si>
  <si>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</si>
  <si>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</si>
  <si>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</si>
  <si>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</si>
  <si>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</si>
  <si>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</si>
  <si>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</si>
  <si>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</si>
  <si>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</si>
  <si>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</si>
  <si>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</si>
  <si>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</si>
  <si>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</si>
  <si>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</si>
  <si>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</si>
  <si>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</si>
  <si>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</si>
  <si>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</si>
  <si>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</si>
  <si>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</si>
  <si>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</si>
  <si>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</si>
  <si>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</si>
  <si>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</si>
  <si>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</si>
  <si>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</si>
  <si>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</si>
  <si>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</si>
  <si>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</si>
  <si>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</si>
  <si>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</si>
  <si>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</si>
  <si>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</si>
  <si>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</si>
  <si>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</si>
  <si>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</si>
  <si>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</si>
  <si>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</si>
  <si>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</si>
  <si>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</si>
  <si>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</si>
  <si>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</si>
  <si>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</si>
  <si>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</si>
  <si>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</si>
  <si>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</si>
  <si>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</si>
  <si>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</si>
  <si>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</si>
  <si>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</si>
  <si>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</si>
  <si>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</si>
  <si>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</si>
  <si>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</si>
  <si>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</si>
  <si>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</si>
  <si>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</si>
  <si>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</si>
  <si>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</si>
  <si>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</si>
  <si>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</si>
  <si>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</si>
  <si>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</si>
  <si>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</si>
  <si>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</si>
  <si>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</si>
  <si>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</si>
  <si>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</si>
  <si>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</si>
  <si>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</si>
  <si>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</si>
  <si>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</si>
  <si>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</si>
  <si>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</si>
  <si>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</si>
  <si>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</si>
  <si>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</si>
  <si>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</si>
  <si>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</si>
  <si>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</si>
  <si>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</si>
  <si>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</si>
  <si>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</si>
  <si>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</si>
  <si>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</si>
  <si>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</si>
  <si>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</si>
  <si>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</si>
  <si>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</si>
  <si>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</si>
  <si>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</si>
  <si>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</si>
  <si>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</si>
  <si>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</si>
  <si>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</si>
  <si>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</si>
  <si>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</si>
  <si>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</si>
  <si>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</si>
  <si>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</si>
  <si>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</si>
  <si>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</si>
  <si>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</si>
  <si>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</si>
  <si>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</si>
  <si>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</si>
  <si>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</si>
  <si>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</si>
  <si>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</si>
  <si>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</si>
  <si>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</si>
  <si>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</si>
  <si>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</si>
  <si>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</si>
  <si>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</si>
  <si>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</si>
  <si>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</si>
  <si>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</si>
  <si>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</si>
  <si>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</si>
  <si>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</si>
  <si>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</si>
  <si>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</si>
  <si>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</si>
  <si>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</si>
  <si>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</si>
  <si>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</si>
  <si>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</si>
  <si>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</si>
  <si>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</si>
  <si>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</si>
  <si>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</si>
  <si>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</si>
  <si>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</si>
  <si>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</si>
  <si>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</si>
  <si>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</si>
  <si>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</si>
  <si>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</si>
  <si>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</si>
  <si>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</si>
  <si>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</si>
  <si>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</si>
  <si>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</si>
  <si>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</si>
  <si>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</si>
  <si>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</si>
  <si>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</si>
  <si>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</si>
  <si>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</si>
  <si>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</si>
  <si>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</si>
  <si>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</si>
  <si>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</si>
  <si>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</si>
  <si>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</si>
  <si>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</si>
  <si>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</si>
  <si>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</si>
  <si>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</si>
  <si>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</si>
  <si>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</si>
  <si>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</si>
  <si>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</si>
  <si>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</si>
  <si>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</si>
  <si>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</si>
  <si>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</si>
  <si>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</si>
  <si>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</si>
  <si>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</si>
  <si>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</si>
  <si>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</si>
  <si>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</si>
  <si>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</si>
  <si>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</si>
  <si>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</si>
  <si>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</si>
  <si>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</si>
  <si>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</si>
  <si>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</si>
  <si>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</si>
  <si>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</si>
  <si>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</si>
  <si>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</si>
  <si>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</si>
  <si>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</si>
  <si>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</si>
  <si>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</si>
  <si>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</si>
  <si>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</si>
  <si>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</si>
  <si>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</si>
  <si>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</si>
  <si>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</si>
  <si>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</si>
  <si>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</si>
  <si>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</si>
  <si>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</si>
  <si>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</si>
  <si>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</si>
  <si>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</si>
  <si>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</si>
  <si>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</si>
  <si>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</si>
  <si>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</si>
  <si>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</si>
  <si>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</si>
  <si>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</si>
  <si>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</si>
  <si>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</si>
  <si>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</si>
  <si>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</si>
  <si>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</si>
  <si>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</si>
  <si>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</si>
  <si>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</si>
  <si>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</si>
  <si>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</si>
  <si>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</si>
  <si>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</si>
  <si>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</si>
  <si>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</si>
  <si>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</si>
  <si>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</si>
  <si>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</si>
  <si>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</si>
  <si>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</si>
  <si>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</si>
  <si>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</si>
  <si>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</si>
  <si>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</si>
  <si>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</si>
  <si>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</si>
  <si>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</si>
  <si>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</si>
  <si>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</si>
  <si>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</si>
  <si>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</si>
  <si>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</si>
  <si>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</si>
  <si>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</si>
  <si>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</si>
  <si>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</si>
  <si>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</si>
  <si>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</si>
  <si>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</si>
  <si>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</si>
  <si>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</si>
  <si>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</si>
  <si>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</si>
  <si>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</si>
  <si>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</si>
  <si>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</si>
  <si>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</si>
  <si>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</si>
  <si>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</si>
  <si>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</si>
  <si>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</si>
  <si>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</si>
  <si>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</si>
  <si>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</si>
  <si>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</si>
  <si>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</si>
  <si>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</si>
  <si>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</si>
  <si>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</si>
  <si>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</si>
  <si>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</si>
  <si>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23006</t>
  </si>
  <si>
    <t>上解支出●</t>
  </si>
  <si>
    <t>23008</t>
  </si>
  <si>
    <t xml:space="preserve">   调出资金</t>
  </si>
  <si>
    <t>23009</t>
  </si>
  <si>
    <t xml:space="preserve">   年终结余</t>
  </si>
  <si>
    <t>231</t>
  </si>
  <si>
    <t>地方政府专项债务还本支出</t>
  </si>
  <si>
    <t>2-3 2024年曲靖市麒麟区本级政府性基金预算收入情况表</t>
  </si>
  <si>
    <t>区本级政府性基金预算收入</t>
  </si>
  <si>
    <t xml:space="preserve">   政府性基金补助收入</t>
  </si>
  <si>
    <t>否</t>
  </si>
  <si>
    <t xml:space="preserve">     政府性基金上解收入</t>
  </si>
  <si>
    <t>2-4 2024年曲靖市麒麟区本级政府性基金预算支出情况表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</si>
  <si>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</si>
  <si>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</si>
  <si>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</si>
  <si>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</si>
  <si>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</si>
  <si>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</si>
  <si>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</si>
  <si>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</si>
  <si>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2024年曲靖市麒麟区本级政府性基金支出表(州（市）对下转移支付)</t>
  </si>
  <si>
    <t>本年支出小计</t>
  </si>
  <si>
    <t>麒麟区无区本级政府性基金支出(区对下转移支付)预算，空表公开。</t>
  </si>
  <si>
    <t>3-1  2024年曲靖市麒麟区国有资本经营收入预算情况表</t>
  </si>
  <si>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</si>
  <si>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</si>
  <si>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</si>
  <si>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</si>
  <si>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</si>
  <si>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</si>
  <si>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</si>
  <si>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</si>
  <si>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</si>
  <si>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</si>
  <si>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</si>
  <si>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</si>
  <si>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</si>
  <si>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</si>
  <si>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</si>
  <si>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</si>
  <si>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</si>
  <si>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</si>
  <si>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</si>
  <si>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</si>
  <si>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</si>
  <si>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</si>
  <si>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</si>
  <si>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</si>
  <si>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</si>
  <si>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</si>
  <si>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</si>
  <si>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</si>
  <si>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</si>
  <si>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</si>
  <si>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</si>
  <si>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</si>
  <si>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</si>
  <si>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</si>
  <si>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</si>
  <si>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</si>
  <si>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</si>
  <si>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2024年曲靖市麒麟区国有资本经营支出预算情况表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</si>
  <si>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</si>
  <si>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</si>
  <si>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</si>
  <si>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</si>
  <si>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</si>
  <si>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</si>
  <si>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</si>
  <si>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</si>
  <si>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</si>
  <si>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</si>
  <si>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</si>
  <si>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</si>
  <si>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</si>
  <si>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</si>
  <si>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</si>
  <si>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</si>
  <si>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</si>
  <si>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</si>
  <si>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</si>
  <si>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</si>
  <si>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</si>
  <si>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</si>
  <si>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</si>
  <si>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2024年曲靖市麒麟区本级国有资本经营收入预算情况表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</si>
  <si>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</si>
  <si>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</si>
  <si>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</si>
  <si>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</si>
  <si>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</si>
  <si>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</si>
  <si>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</si>
  <si>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</si>
  <si>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</si>
  <si>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</si>
  <si>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2024年曲靖市麒麟区本级国有资本经营支出预算情况表</t>
  </si>
  <si>
    <t>项   目</t>
  </si>
  <si>
    <t xml:space="preserve">    "三供一业"移交补助支出</t>
  </si>
  <si>
    <t xml:space="preserve">   其他金融国有资本经营预算支出</t>
  </si>
  <si>
    <t>区本级国有资本经营支出</t>
  </si>
  <si>
    <t>3-5  2024年曲靖市麒麟区本级国有资本经营预算转移支付表（分地区）</t>
  </si>
  <si>
    <t>地  区</t>
  </si>
  <si>
    <t>预算数</t>
  </si>
  <si>
    <t>合  计</t>
  </si>
  <si>
    <t>备注：麒麟区本级无国有资本经营预算转移支付，故此表为空表。</t>
  </si>
  <si>
    <t>3-6  2024年曲靖市麒麟区本级国有资本经营预算转移支付表（分项目）</t>
  </si>
  <si>
    <t>项目名称</t>
  </si>
  <si>
    <t>4-1  2024年曲靖市麒麟区社会保险基金收入预算情况表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</si>
  <si>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</si>
  <si>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</si>
  <si>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</si>
  <si>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</si>
  <si>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</si>
  <si>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</si>
  <si>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</si>
  <si>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</si>
  <si>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</si>
  <si>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</si>
  <si>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 xml:space="preserve">    其中:个人缴费收入</t>
  </si>
  <si>
    <t xml:space="preserve">         财政补贴收入</t>
  </si>
  <si>
    <t xml:space="preserve">         利息收入</t>
  </si>
  <si>
    <t xml:space="preserve">         委托投资收益</t>
  </si>
  <si>
    <t xml:space="preserve">         其他收入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</si>
  <si>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</si>
  <si>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</si>
  <si>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</si>
  <si>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</si>
  <si>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</si>
  <si>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</si>
  <si>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</si>
  <si>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</si>
  <si>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2024年曲靖市麒麟区社会保险基金支出预算情况表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</si>
  <si>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</si>
  <si>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</si>
  <si>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</si>
  <si>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</si>
  <si>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</si>
  <si>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 xml:space="preserve">    其中:失业保险金支出</t>
  </si>
  <si>
    <t xml:space="preserve">         基本医疗保险费支出</t>
  </si>
  <si>
    <t xml:space="preserve">         其他费用支出</t>
  </si>
  <si>
    <t xml:space="preserve">         稳定岗位补贴支出</t>
  </si>
  <si>
    <t xml:space="preserve">         技能提升补贴支出</t>
  </si>
  <si>
    <t xml:space="preserve">         其他支出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</si>
  <si>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</si>
  <si>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</si>
  <si>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</si>
  <si>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</si>
  <si>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</si>
  <si>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</si>
  <si>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</si>
  <si>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</si>
  <si>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</si>
  <si>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2024年曲靖市麒麟区本级社会保险基金收入预算情况表</t>
  </si>
  <si>
    <t>4-4  2024年曲靖市麒麟区本级社会保险基金支出预算情况表</t>
  </si>
  <si>
    <r>
      <rPr>
        <sz val="14"/>
        <rFont val="MS Serif"/>
        <charset val="134"/>
      </rPr>
      <t xml:space="preserve">    </t>
    </r>
    <r>
      <rPr>
        <sz val="14"/>
        <color indexed="8"/>
        <rFont val="宋体"/>
        <charset val="134"/>
      </rPr>
      <t>单位：万元</t>
    </r>
  </si>
  <si>
    <t>5-1  曲靖市麒麟区2023年地方政府债务限额及余额预算情况表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</si>
  <si>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</si>
  <si>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</si>
  <si>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</si>
  <si>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</si>
  <si>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</si>
  <si>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</si>
  <si>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</si>
  <si>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</si>
  <si>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</si>
  <si>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</si>
  <si>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</si>
  <si>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</si>
  <si>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</si>
  <si>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</si>
  <si>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</si>
  <si>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曲靖市麒麟区2023年地方政府一般债务余额情况表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</si>
  <si>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</si>
  <si>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</si>
  <si>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</si>
  <si>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</si>
  <si>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</si>
  <si>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</si>
  <si>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</si>
  <si>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</si>
  <si>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</si>
  <si>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</si>
  <si>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</si>
  <si>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</si>
  <si>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曲靖市麒麟区本级2023年地方政府一般债务余额情况表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</si>
  <si>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</si>
  <si>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</si>
  <si>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</si>
  <si>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曲靖市麒麟区2023年地方政府专项债务余额情况表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</si>
  <si>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</si>
  <si>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</si>
  <si>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</si>
  <si>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</si>
  <si>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</si>
  <si>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</si>
  <si>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</si>
  <si>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</si>
  <si>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曲靖市麒麟区本级2023年地方政府专项债务余额情况表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</si>
  <si>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</si>
  <si>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</si>
  <si>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</si>
  <si>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曲靖市麒麟区地方政府债券发行及还本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</si>
  <si>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</si>
  <si>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</si>
  <si>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</si>
  <si>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</si>
  <si>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</si>
  <si>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</si>
  <si>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</si>
  <si>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</si>
  <si>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</si>
  <si>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</si>
  <si>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</si>
  <si>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</si>
  <si>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</si>
  <si>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</si>
  <si>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</si>
  <si>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</si>
  <si>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</si>
  <si>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</si>
  <si>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</si>
  <si>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</si>
  <si>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</si>
  <si>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</si>
  <si>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</si>
  <si>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</si>
  <si>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</si>
  <si>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</si>
  <si>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</si>
  <si>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</si>
  <si>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</si>
  <si>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</si>
  <si>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</si>
  <si>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曲靖市麒麟区2024年政府专项债务限额和余额情况表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</si>
  <si>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</si>
  <si>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</si>
  <si>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</si>
  <si>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</si>
  <si>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</si>
  <si>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</si>
  <si>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曲靖市麒麟区2024年年初新增地方政府债券资金安排表</t>
  </si>
  <si>
    <t>序号</t>
  </si>
  <si>
    <t>项目类型</t>
  </si>
  <si>
    <t>项目主管部门</t>
  </si>
  <si>
    <t>债券性质</t>
  </si>
  <si>
    <t>债券规模</t>
  </si>
  <si>
    <t>麒麟区无2024年年初新增地方政府债券资金安排预算，空表公开。</t>
  </si>
  <si>
    <t>6-1   2024年曲靖市麒麟区重大政策和重点项目绩效目标表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</si>
  <si>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</si>
  <si>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</si>
  <si>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</si>
  <si>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</si>
  <si>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</si>
  <si>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</si>
  <si>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</si>
  <si>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</si>
  <si>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</si>
  <si>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</si>
  <si>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r>
      <rPr>
        <sz val="12"/>
        <color indexed="8"/>
        <rFont val="方正仿宋_GBK"/>
        <charset val="134"/>
      </rPr>
      <t>麒麟区教育体育局</t>
    </r>
    <r>
      <rPr>
        <sz val="12"/>
        <color indexed="8"/>
        <rFont val="Times New Roman"/>
        <charset val="134"/>
      </rPr>
      <t xml:space="preserve"> </t>
    </r>
    <r>
      <rPr>
        <sz val="12"/>
        <color indexed="8"/>
        <rFont val="方正仿宋_GBK"/>
        <charset val="134"/>
      </rPr>
      <t>教育教学质量奖</t>
    </r>
  </si>
  <si>
    <r>
      <rPr>
        <sz val="12"/>
        <color indexed="8"/>
        <rFont val="方正仿宋_GBK"/>
        <charset val="134"/>
      </rPr>
      <t>主要用于教育教学质量提升、考核激励等方面，重点向全区教育教学成绩突出学校、教师倾斜，进一步提升全区教育教学质量的发展。</t>
    </r>
  </si>
  <si>
    <r>
      <rPr>
        <sz val="12"/>
        <color indexed="8"/>
        <rFont val="方正仿宋_GBK"/>
        <charset val="134"/>
      </rPr>
      <t>产出指标</t>
    </r>
  </si>
  <si>
    <r>
      <rPr>
        <sz val="12"/>
        <color indexed="8"/>
        <rFont val="方正仿宋_GBK"/>
        <charset val="134"/>
      </rPr>
      <t>数量指标</t>
    </r>
  </si>
  <si>
    <r>
      <rPr>
        <sz val="12"/>
        <color indexed="8"/>
        <rFont val="方正仿宋_GBK"/>
        <charset val="134"/>
      </rPr>
      <t>奖励资金发放学校覆盖率</t>
    </r>
  </si>
  <si>
    <r>
      <rPr>
        <sz val="12"/>
        <color indexed="8"/>
        <rFont val="方正仿宋_GBK"/>
        <charset val="134"/>
      </rPr>
      <t>等于</t>
    </r>
  </si>
  <si>
    <r>
      <rPr>
        <sz val="12"/>
        <color indexed="8"/>
        <rFont val="方正仿宋_GBK"/>
        <charset val="134"/>
      </rPr>
      <t>所</t>
    </r>
    <r>
      <rPr>
        <sz val="12"/>
        <color indexed="8"/>
        <rFont val="Times New Roman"/>
        <charset val="134"/>
      </rPr>
      <t xml:space="preserve"> </t>
    </r>
  </si>
  <si>
    <r>
      <rPr>
        <sz val="12"/>
        <color indexed="8"/>
        <rFont val="方正仿宋_GBK"/>
        <charset val="134"/>
      </rPr>
      <t>定量指标</t>
    </r>
  </si>
  <si>
    <r>
      <rPr>
        <sz val="12"/>
        <color indexed="8"/>
        <rFont val="方正仿宋_GBK"/>
        <charset val="134"/>
      </rPr>
      <t>教育教学质量奖发放学校覆盖率为</t>
    </r>
    <r>
      <rPr>
        <sz val="12"/>
        <color indexed="8"/>
        <rFont val="Times New Roman"/>
        <charset val="134"/>
      </rPr>
      <t>100%</t>
    </r>
  </si>
  <si>
    <r>
      <rPr>
        <sz val="12"/>
        <color indexed="8"/>
        <rFont val="方正仿宋_GBK"/>
        <charset val="134"/>
      </rPr>
      <t>资金到位率</t>
    </r>
  </si>
  <si>
    <t>%</t>
  </si>
  <si>
    <r>
      <rPr>
        <sz val="12"/>
        <color indexed="8"/>
        <rFont val="方正仿宋_GBK"/>
        <charset val="134"/>
      </rPr>
      <t>资金到位情况</t>
    </r>
  </si>
  <si>
    <r>
      <rPr>
        <sz val="12"/>
        <color indexed="8"/>
        <rFont val="方正仿宋_GBK"/>
        <charset val="134"/>
      </rPr>
      <t>效益指标</t>
    </r>
  </si>
  <si>
    <r>
      <rPr>
        <sz val="12"/>
        <color indexed="8"/>
        <rFont val="方正仿宋_GBK"/>
        <charset val="134"/>
      </rPr>
      <t>社会效益指标</t>
    </r>
  </si>
  <si>
    <r>
      <rPr>
        <sz val="12"/>
        <color indexed="8"/>
        <rFont val="方正仿宋_GBK"/>
        <charset val="134"/>
      </rPr>
      <t>促进教育教学质量提升</t>
    </r>
  </si>
  <si>
    <r>
      <rPr>
        <sz val="12"/>
        <color indexed="8"/>
        <rFont val="方正仿宋_GBK"/>
        <charset val="134"/>
      </rPr>
      <t>大于或等于</t>
    </r>
  </si>
  <si>
    <r>
      <rPr>
        <sz val="12"/>
        <color indexed="8"/>
        <rFont val="方正仿宋_GBK"/>
        <charset val="134"/>
      </rPr>
      <t>定性指标</t>
    </r>
  </si>
  <si>
    <r>
      <rPr>
        <sz val="12"/>
        <color indexed="8"/>
        <rFont val="方正仿宋_GBK"/>
        <charset val="134"/>
      </rPr>
      <t>通过考核激励，全面提升全区教育教学质量的提升</t>
    </r>
  </si>
  <si>
    <r>
      <rPr>
        <sz val="12"/>
        <color indexed="8"/>
        <rFont val="方正仿宋_GBK"/>
        <charset val="134"/>
      </rPr>
      <t>满意度指标</t>
    </r>
  </si>
  <si>
    <r>
      <rPr>
        <sz val="12"/>
        <color indexed="8"/>
        <rFont val="方正仿宋_GBK"/>
        <charset val="134"/>
      </rPr>
      <t>服务对象满意度</t>
    </r>
  </si>
  <si>
    <r>
      <rPr>
        <sz val="12"/>
        <color indexed="8"/>
        <rFont val="方正仿宋_GBK"/>
        <charset val="134"/>
      </rPr>
      <t>学校及教师满意度</t>
    </r>
  </si>
  <si>
    <r>
      <rPr>
        <sz val="12"/>
        <color indexed="8"/>
        <rFont val="方正仿宋_GBK"/>
        <charset val="134"/>
      </rPr>
      <t>学校及教师满意度情况</t>
    </r>
  </si>
  <si>
    <r>
      <rPr>
        <sz val="12"/>
        <color indexed="8"/>
        <rFont val="方正仿宋_GBK"/>
        <charset val="134"/>
      </rPr>
      <t>麒麟区民政局</t>
    </r>
    <r>
      <rPr>
        <sz val="12"/>
        <color indexed="8"/>
        <rFont val="Times New Roman"/>
        <charset val="134"/>
      </rPr>
      <t xml:space="preserve"> </t>
    </r>
    <r>
      <rPr>
        <sz val="12"/>
        <color indexed="8"/>
        <rFont val="方正仿宋_GBK"/>
        <charset val="134"/>
      </rPr>
      <t>城乡居民殡葬补助资金</t>
    </r>
  </si>
  <si>
    <r>
      <rPr>
        <sz val="12"/>
        <color indexed="8"/>
        <rFont val="Times New Roman"/>
        <charset val="134"/>
      </rPr>
      <t xml:space="preserve"> </t>
    </r>
    <r>
      <rPr>
        <sz val="12"/>
        <color indexed="8"/>
        <rFont val="方正仿宋_GBK"/>
        <charset val="134"/>
      </rPr>
      <t>按照《曲靖市麒麟区全面深化殡葬改革实施方案》要求，自</t>
    </r>
    <r>
      <rPr>
        <sz val="12"/>
        <color indexed="8"/>
        <rFont val="Times New Roman"/>
        <charset val="134"/>
      </rPr>
      <t>2017</t>
    </r>
    <r>
      <rPr>
        <sz val="12"/>
        <color indexed="8"/>
        <rFont val="方正仿宋_GBK"/>
        <charset val="134"/>
      </rPr>
      <t>年</t>
    </r>
    <r>
      <rPr>
        <sz val="12"/>
        <color indexed="8"/>
        <rFont val="Times New Roman"/>
        <charset val="134"/>
      </rPr>
      <t>1</t>
    </r>
    <r>
      <rPr>
        <sz val="12"/>
        <color indexed="8"/>
        <rFont val="方正仿宋_GBK"/>
        <charset val="134"/>
      </rPr>
      <t>月</t>
    </r>
    <r>
      <rPr>
        <sz val="12"/>
        <color indexed="8"/>
        <rFont val="Times New Roman"/>
        <charset val="134"/>
      </rPr>
      <t>1</t>
    </r>
    <r>
      <rPr>
        <sz val="12"/>
        <color indexed="8"/>
        <rFont val="方正仿宋_GBK"/>
        <charset val="134"/>
      </rPr>
      <t>日起，具有麒麟区户籍且未享受国家规定丧葬补助的城乡居民死亡后，按规定火化且进入依法批准的骨灰公墓按照的，在麒麟区行政区域内免除遗体火化费和遗体结运费并一次性给与</t>
    </r>
    <r>
      <rPr>
        <sz val="12"/>
        <color indexed="8"/>
        <rFont val="Times New Roman"/>
        <charset val="134"/>
      </rPr>
      <t>3000</t>
    </r>
    <r>
      <rPr>
        <sz val="12"/>
        <color indexed="8"/>
        <rFont val="方正仿宋_GBK"/>
        <charset val="134"/>
      </rPr>
      <t>元丧葬补助，实行生态安葬的一次性给与</t>
    </r>
    <r>
      <rPr>
        <sz val="12"/>
        <color indexed="8"/>
        <rFont val="Times New Roman"/>
        <charset val="134"/>
      </rPr>
      <t>4000</t>
    </r>
    <r>
      <rPr>
        <sz val="12"/>
        <color indexed="8"/>
        <rFont val="方正仿宋_GBK"/>
        <charset val="134"/>
      </rPr>
      <t>元丧葬补助。每接运、火化一具遗体区财政按</t>
    </r>
    <r>
      <rPr>
        <sz val="12"/>
        <color indexed="8"/>
        <rFont val="Times New Roman"/>
        <charset val="134"/>
      </rPr>
      <t>1500</t>
    </r>
    <r>
      <rPr>
        <sz val="12"/>
        <color indexed="8"/>
        <rFont val="方正仿宋_GBK"/>
        <charset val="134"/>
      </rPr>
      <t>元标准补助给麒麟区殡仪馆。村（居）民委员会、村（居）民小组设立殡葬信息员，每完成跟踪处置一具遗体补助</t>
    </r>
    <r>
      <rPr>
        <sz val="12"/>
        <color indexed="8"/>
        <rFont val="Times New Roman"/>
        <charset val="134"/>
      </rPr>
      <t>1000</t>
    </r>
    <r>
      <rPr>
        <sz val="12"/>
        <color indexed="8"/>
        <rFont val="方正仿宋_GBK"/>
        <charset val="134"/>
      </rPr>
      <t>元。通过发放惠民殡葬补助，实现殡葬管理的全流程监管，有效解决死亡人员的安葬问题，促进麒麟区殡葬事业健康发展，群众对殡葬改革的满意度达</t>
    </r>
    <r>
      <rPr>
        <sz val="12"/>
        <color indexed="8"/>
        <rFont val="Times New Roman"/>
        <charset val="134"/>
      </rPr>
      <t>90%</t>
    </r>
    <r>
      <rPr>
        <sz val="12"/>
        <color indexed="8"/>
        <rFont val="方正仿宋_GBK"/>
        <charset val="134"/>
      </rPr>
      <t>以上。</t>
    </r>
    <r>
      <rPr>
        <sz val="12"/>
        <color indexed="8"/>
        <rFont val="Times New Roman"/>
        <charset val="134"/>
      </rPr>
      <t>2024</t>
    </r>
    <r>
      <rPr>
        <sz val="12"/>
        <color indexed="8"/>
        <rFont val="方正仿宋_GBK"/>
        <charset val="134"/>
      </rPr>
      <t>年预计享受惠民殡葬人数</t>
    </r>
    <r>
      <rPr>
        <sz val="12"/>
        <color indexed="8"/>
        <rFont val="Times New Roman"/>
        <charset val="134"/>
      </rPr>
      <t>3000</t>
    </r>
    <r>
      <rPr>
        <sz val="12"/>
        <color indexed="8"/>
        <rFont val="方正仿宋_GBK"/>
        <charset val="134"/>
      </rPr>
      <t>人，累计资金</t>
    </r>
    <r>
      <rPr>
        <sz val="12"/>
        <color indexed="8"/>
        <rFont val="Times New Roman"/>
        <charset val="134"/>
      </rPr>
      <t>1650</t>
    </r>
    <r>
      <rPr>
        <sz val="12"/>
        <color indexed="8"/>
        <rFont val="方正仿宋_GBK"/>
        <charset val="134"/>
      </rPr>
      <t>万元。</t>
    </r>
  </si>
  <si>
    <r>
      <rPr>
        <sz val="12"/>
        <rFont val="方正仿宋_GBK"/>
        <charset val="134"/>
      </rPr>
      <t>惠民殡葬补助人数</t>
    </r>
  </si>
  <si>
    <r>
      <rPr>
        <sz val="12"/>
        <rFont val="Times New Roman"/>
        <charset val="134"/>
      </rPr>
      <t>3000</t>
    </r>
    <r>
      <rPr>
        <sz val="12"/>
        <rFont val="方正仿宋_GBK"/>
        <charset val="134"/>
      </rPr>
      <t>元</t>
    </r>
    <r>
      <rPr>
        <sz val="12"/>
        <rFont val="Times New Roman"/>
        <charset val="134"/>
      </rPr>
      <t>/</t>
    </r>
    <r>
      <rPr>
        <sz val="12"/>
        <rFont val="方正仿宋_GBK"/>
        <charset val="134"/>
      </rPr>
      <t>人</t>
    </r>
  </si>
  <si>
    <r>
      <rPr>
        <sz val="12"/>
        <rFont val="方正仿宋_GBK"/>
        <charset val="134"/>
      </rPr>
      <t>人</t>
    </r>
  </si>
  <si>
    <r>
      <rPr>
        <sz val="12"/>
        <color indexed="8"/>
        <rFont val="方正仿宋_GBK"/>
        <charset val="134"/>
      </rPr>
      <t>质量指标</t>
    </r>
  </si>
  <si>
    <r>
      <rPr>
        <sz val="12"/>
        <rFont val="方正仿宋_GBK"/>
        <charset val="134"/>
      </rPr>
      <t>补助标准达标率</t>
    </r>
  </si>
  <si>
    <t>100%</t>
  </si>
  <si>
    <r>
      <rPr>
        <sz val="12"/>
        <color indexed="8"/>
        <rFont val="方正仿宋_GBK"/>
        <charset val="134"/>
      </rPr>
      <t>时效指标</t>
    </r>
  </si>
  <si>
    <r>
      <rPr>
        <sz val="12"/>
        <rFont val="方正仿宋_GBK"/>
        <charset val="134"/>
      </rPr>
      <t>补助资金对付及时率</t>
    </r>
  </si>
  <si>
    <r>
      <rPr>
        <sz val="12"/>
        <rFont val="方正仿宋_GBK"/>
        <charset val="134"/>
      </rPr>
      <t>社会效益指标</t>
    </r>
  </si>
  <si>
    <r>
      <rPr>
        <sz val="12"/>
        <rFont val="方正仿宋_GBK"/>
        <charset val="134"/>
      </rPr>
      <t>有效解决死亡人员安葬问题比率</t>
    </r>
  </si>
  <si>
    <r>
      <rPr>
        <sz val="12"/>
        <rFont val="方正仿宋_GBK"/>
        <charset val="134"/>
      </rPr>
      <t>生态效益指标</t>
    </r>
  </si>
  <si>
    <r>
      <rPr>
        <sz val="12"/>
        <rFont val="方正仿宋_GBK"/>
        <charset val="134"/>
      </rPr>
      <t>节省土地面积（单位：平方米）</t>
    </r>
  </si>
  <si>
    <t>9000</t>
  </si>
  <si>
    <r>
      <rPr>
        <sz val="12"/>
        <rFont val="方正仿宋_GBK"/>
        <charset val="134"/>
      </rPr>
      <t>平方米</t>
    </r>
  </si>
  <si>
    <r>
      <rPr>
        <sz val="12"/>
        <rFont val="方正仿宋_GBK"/>
        <charset val="134"/>
      </rPr>
      <t>服务对象满意度指标</t>
    </r>
  </si>
  <si>
    <r>
      <rPr>
        <sz val="12"/>
        <rFont val="方正仿宋_GBK"/>
        <charset val="134"/>
      </rPr>
      <t>死亡人员家庭对殡葬改革满意度</t>
    </r>
  </si>
  <si>
    <t>90%</t>
  </si>
  <si>
    <r>
      <rPr>
        <sz val="12"/>
        <rFont val="方正仿宋_GBK"/>
        <charset val="134"/>
      </rPr>
      <t>麒麟区卫生健康局</t>
    </r>
    <r>
      <rPr>
        <sz val="12"/>
        <rFont val="Times New Roman"/>
        <charset val="134"/>
      </rPr>
      <t xml:space="preserve"> </t>
    </r>
    <r>
      <rPr>
        <sz val="12"/>
        <rFont val="方正仿宋_GBK"/>
        <charset val="134"/>
      </rPr>
      <t>基本公共卫生服务项目</t>
    </r>
  </si>
  <si>
    <r>
      <rPr>
        <sz val="12"/>
        <rFont val="Times New Roman"/>
        <charset val="134"/>
      </rPr>
      <t>1</t>
    </r>
    <r>
      <rPr>
        <sz val="12"/>
        <rFont val="方正仿宋_GBK"/>
        <charset val="134"/>
      </rPr>
      <t>、免费向城乡居民提供基本公共卫生服务，建立健康档案，以儿童、孕产妇、老年人人群实施健康管理，定期为</t>
    </r>
    <r>
      <rPr>
        <sz val="12"/>
        <rFont val="Times New Roman"/>
        <charset val="134"/>
      </rPr>
      <t>65</t>
    </r>
    <r>
      <rPr>
        <sz val="12"/>
        <rFont val="方正仿宋_GBK"/>
        <charset val="134"/>
      </rPr>
      <t>岁以上老年人做健康检查，为</t>
    </r>
    <r>
      <rPr>
        <sz val="12"/>
        <rFont val="Times New Roman"/>
        <charset val="134"/>
      </rPr>
      <t>0~6</t>
    </r>
    <r>
      <rPr>
        <sz val="12"/>
        <rFont val="方正仿宋_GBK"/>
        <charset val="134"/>
      </rPr>
      <t>岁儿童进行生长发育监测，为高血压、糖尿病等慢性病患者提供健康管理等，重大慢病发病状况得到改善，降低孕产妇死亡率和婴幼儿列亡率。</t>
    </r>
    <r>
      <rPr>
        <sz val="12"/>
        <rFont val="Times New Roman"/>
        <charset val="134"/>
      </rPr>
      <t xml:space="preserve">
2.</t>
    </r>
    <r>
      <rPr>
        <sz val="12"/>
        <rFont val="方正仿宋_GBK"/>
        <charset val="134"/>
      </rPr>
      <t>开展对重点疾病及危害因素监测，有效控制疾病流行，努力实现传染病发病率继续保持低于全国平均水平。</t>
    </r>
    <r>
      <rPr>
        <sz val="12"/>
        <rFont val="Times New Roman"/>
        <charset val="134"/>
      </rPr>
      <t xml:space="preserve">
3.</t>
    </r>
    <r>
      <rPr>
        <sz val="12"/>
        <rFont val="方正仿宋_GBK"/>
        <charset val="134"/>
      </rPr>
      <t>逐步扩大农村妇女</t>
    </r>
    <r>
      <rPr>
        <sz val="12"/>
        <rFont val="Times New Roman"/>
        <charset val="134"/>
      </rPr>
      <t>“</t>
    </r>
    <r>
      <rPr>
        <sz val="12"/>
        <rFont val="方正仿宋_GBK"/>
        <charset val="134"/>
      </rPr>
      <t>两癌</t>
    </r>
    <r>
      <rPr>
        <sz val="12"/>
        <rFont val="Times New Roman"/>
        <charset val="134"/>
      </rPr>
      <t>”</t>
    </r>
    <r>
      <rPr>
        <sz val="12"/>
        <rFont val="方正仿宋_GBK"/>
        <charset val="134"/>
      </rPr>
      <t>检查范围和覆盖人数，为贫困地区</t>
    </r>
    <r>
      <rPr>
        <sz val="12"/>
        <rFont val="Times New Roman"/>
        <charset val="134"/>
      </rPr>
      <t>6-24</t>
    </r>
    <r>
      <rPr>
        <sz val="12"/>
        <rFont val="方正仿宋_GBK"/>
        <charset val="134"/>
      </rPr>
      <t>月龄婴幼发放营养包，改善贫困地区儿童营养和健康状况。</t>
    </r>
    <r>
      <rPr>
        <sz val="12"/>
        <rFont val="Times New Roman"/>
        <charset val="134"/>
      </rPr>
      <t xml:space="preserve">
4.</t>
    </r>
    <r>
      <rPr>
        <sz val="12"/>
        <rFont val="方正仿宋_GBK"/>
        <charset val="134"/>
      </rPr>
      <t>开展职业病监测，最大限度保护放射工作人员，患者和公众的健康权益。</t>
    </r>
    <r>
      <rPr>
        <sz val="12"/>
        <rFont val="Times New Roman"/>
        <charset val="134"/>
      </rPr>
      <t xml:space="preserve">
5.</t>
    </r>
    <r>
      <rPr>
        <sz val="12"/>
        <rFont val="方正仿宋_GBK"/>
        <charset val="134"/>
      </rPr>
      <t>推进健康素养促进，大力推广中医药适宜技术，开展中医药保健服务。</t>
    </r>
  </si>
  <si>
    <r>
      <rPr>
        <sz val="12"/>
        <rFont val="方正仿宋_GBK"/>
        <charset val="134"/>
      </rPr>
      <t>产出指标</t>
    </r>
  </si>
  <si>
    <r>
      <rPr>
        <sz val="12"/>
        <rFont val="方正仿宋_GBK"/>
        <charset val="134"/>
      </rPr>
      <t>数量指标</t>
    </r>
  </si>
  <si>
    <r>
      <rPr>
        <sz val="12"/>
        <rFont val="方正仿宋_GBK"/>
        <charset val="134"/>
      </rPr>
      <t>适龄儿童国家免疫规划疫苗接种率</t>
    </r>
  </si>
  <si>
    <t>≥90%</t>
  </si>
  <si>
    <r>
      <rPr>
        <sz val="12"/>
        <rFont val="Times New Roman"/>
        <charset val="134"/>
      </rPr>
      <t>7</t>
    </r>
    <r>
      <rPr>
        <sz val="12"/>
        <rFont val="方正仿宋_GBK"/>
        <charset val="134"/>
      </rPr>
      <t>岁以下儿童健康管理率</t>
    </r>
  </si>
  <si>
    <t>≥85%</t>
  </si>
  <si>
    <r>
      <rPr>
        <sz val="12"/>
        <rFont val="Times New Roman"/>
        <charset val="134"/>
      </rPr>
      <t>3</t>
    </r>
    <r>
      <rPr>
        <sz val="12"/>
        <rFont val="方正仿宋_GBK"/>
        <charset val="134"/>
      </rPr>
      <t>岁以下儿童系统管理率</t>
    </r>
  </si>
  <si>
    <t>≥80%</t>
  </si>
  <si>
    <r>
      <rPr>
        <sz val="12"/>
        <rFont val="方正仿宋_GBK"/>
        <charset val="134"/>
      </rPr>
      <t>老年人中医药健康管理率</t>
    </r>
  </si>
  <si>
    <t>≥70%</t>
  </si>
  <si>
    <r>
      <rPr>
        <sz val="12"/>
        <rFont val="Times New Roman"/>
        <charset val="134"/>
      </rPr>
      <t>5</t>
    </r>
    <r>
      <rPr>
        <sz val="12"/>
        <rFont val="方正仿宋_GBK"/>
        <charset val="134"/>
      </rPr>
      <t>岁以下儿童死亡率</t>
    </r>
  </si>
  <si>
    <t>≤8‰</t>
  </si>
  <si>
    <t>‰</t>
  </si>
  <si>
    <r>
      <rPr>
        <sz val="12"/>
        <rFont val="方正仿宋_GBK"/>
        <charset val="134"/>
      </rPr>
      <t>质量指标</t>
    </r>
  </si>
  <si>
    <r>
      <rPr>
        <sz val="12"/>
        <rFont val="方正仿宋_GBK"/>
        <charset val="134"/>
      </rPr>
      <t>居民规范化电子健康档案覆盖率</t>
    </r>
  </si>
  <si>
    <t>≥62%</t>
  </si>
  <si>
    <r>
      <rPr>
        <sz val="12"/>
        <rFont val="方正仿宋_GBK"/>
        <charset val="134"/>
      </rPr>
      <t>高血压患者基层规范管理服务率</t>
    </r>
  </si>
  <si>
    <r>
      <rPr>
        <sz val="12"/>
        <rFont val="Times New Roman"/>
        <charset val="134"/>
      </rPr>
      <t>2</t>
    </r>
    <r>
      <rPr>
        <sz val="12"/>
        <rFont val="方正仿宋_GBK"/>
        <charset val="134"/>
      </rPr>
      <t>型糖尿病基层规范管理服务率</t>
    </r>
  </si>
  <si>
    <r>
      <rPr>
        <sz val="12"/>
        <rFont val="Times New Roman"/>
        <charset val="134"/>
      </rPr>
      <t>65</t>
    </r>
    <r>
      <rPr>
        <sz val="12"/>
        <rFont val="方正仿宋_GBK"/>
        <charset val="134"/>
      </rPr>
      <t>岁以上老年人规范健康管理服务率</t>
    </r>
  </si>
  <si>
    <r>
      <rPr>
        <sz val="12"/>
        <rFont val="方正仿宋_GBK"/>
        <charset val="134"/>
      </rPr>
      <t>肺结核患者管理率</t>
    </r>
  </si>
  <si>
    <r>
      <rPr>
        <sz val="12"/>
        <color theme="1"/>
        <rFont val="方正仿宋_GBK"/>
        <charset val="134"/>
      </rPr>
      <t>居家严重精神障碍患者健康管理率</t>
    </r>
  </si>
  <si>
    <r>
      <rPr>
        <sz val="12"/>
        <rFont val="方正仿宋_GBK"/>
        <charset val="134"/>
      </rPr>
      <t>时效指标</t>
    </r>
  </si>
  <si>
    <r>
      <rPr>
        <sz val="12"/>
        <rFont val="Times New Roman"/>
        <charset val="134"/>
      </rPr>
      <t>2024</t>
    </r>
    <r>
      <rPr>
        <sz val="12"/>
        <rFont val="方正仿宋_GBK"/>
        <charset val="134"/>
      </rPr>
      <t>年</t>
    </r>
    <r>
      <rPr>
        <sz val="12"/>
        <rFont val="Times New Roman"/>
        <charset val="134"/>
      </rPr>
      <t>1</t>
    </r>
    <r>
      <rPr>
        <sz val="12"/>
        <rFont val="方正仿宋_GBK"/>
        <charset val="134"/>
      </rPr>
      <t>月</t>
    </r>
    <r>
      <rPr>
        <sz val="12"/>
        <rFont val="Times New Roman"/>
        <charset val="134"/>
      </rPr>
      <t>1</t>
    </r>
    <r>
      <rPr>
        <sz val="12"/>
        <rFont val="方正仿宋_GBK"/>
        <charset val="134"/>
      </rPr>
      <t>日</t>
    </r>
    <r>
      <rPr>
        <sz val="12"/>
        <rFont val="Times New Roman"/>
        <charset val="134"/>
      </rPr>
      <t>——2024</t>
    </r>
    <r>
      <rPr>
        <sz val="12"/>
        <rFont val="方正仿宋_GBK"/>
        <charset val="134"/>
      </rPr>
      <t>年</t>
    </r>
    <r>
      <rPr>
        <sz val="12"/>
        <rFont val="Times New Roman"/>
        <charset val="134"/>
      </rPr>
      <t>12</t>
    </r>
    <r>
      <rPr>
        <sz val="12"/>
        <rFont val="方正仿宋_GBK"/>
        <charset val="134"/>
      </rPr>
      <t>月</t>
    </r>
    <r>
      <rPr>
        <sz val="12"/>
        <rFont val="Times New Roman"/>
        <charset val="134"/>
      </rPr>
      <t>31</t>
    </r>
    <r>
      <rPr>
        <sz val="12"/>
        <rFont val="方正仿宋_GBK"/>
        <charset val="134"/>
      </rPr>
      <t>日</t>
    </r>
  </si>
  <si>
    <r>
      <rPr>
        <sz val="12"/>
        <rFont val="方正仿宋_GBK"/>
        <charset val="134"/>
      </rPr>
      <t>一年</t>
    </r>
  </si>
  <si>
    <r>
      <rPr>
        <sz val="12"/>
        <rFont val="方正仿宋_GBK"/>
        <charset val="134"/>
      </rPr>
      <t>年</t>
    </r>
  </si>
  <si>
    <r>
      <rPr>
        <sz val="12"/>
        <rFont val="方正仿宋_GBK"/>
        <charset val="134"/>
      </rPr>
      <t>效益指标</t>
    </r>
  </si>
  <si>
    <r>
      <rPr>
        <sz val="12"/>
        <rFont val="方正仿宋_GBK"/>
        <charset val="134"/>
      </rPr>
      <t>居民健康水平</t>
    </r>
  </si>
  <si>
    <r>
      <rPr>
        <sz val="12"/>
        <rFont val="方正仿宋_GBK"/>
        <charset val="134"/>
      </rPr>
      <t>逐步提高</t>
    </r>
  </si>
  <si>
    <r>
      <rPr>
        <sz val="12"/>
        <rFont val="方正仿宋_GBK"/>
        <charset val="134"/>
      </rPr>
      <t>可持续影响指标</t>
    </r>
  </si>
  <si>
    <r>
      <rPr>
        <sz val="12"/>
        <rFont val="方正仿宋_GBK"/>
        <charset val="134"/>
      </rPr>
      <t>基本公共卫生服务水平</t>
    </r>
  </si>
  <si>
    <r>
      <rPr>
        <sz val="12"/>
        <rFont val="方正仿宋_GBK"/>
        <charset val="134"/>
      </rPr>
      <t>持续提高</t>
    </r>
  </si>
  <si>
    <r>
      <rPr>
        <sz val="12"/>
        <rFont val="方正仿宋_GBK"/>
        <charset val="134"/>
      </rPr>
      <t>满意度指标</t>
    </r>
  </si>
  <si>
    <r>
      <rPr>
        <sz val="12"/>
        <rFont val="方正仿宋_GBK"/>
        <charset val="134"/>
      </rPr>
      <t>群众满意度</t>
    </r>
  </si>
  <si>
    <r>
      <rPr>
        <sz val="12"/>
        <color indexed="8"/>
        <rFont val="方正仿宋_GBK"/>
        <charset val="134"/>
      </rPr>
      <t>区纪委监委办公办案经费</t>
    </r>
  </si>
  <si>
    <r>
      <rPr>
        <sz val="12"/>
        <color rgb="FF000000"/>
        <rFont val="Times New Roman"/>
        <charset val="134"/>
      </rPr>
      <t>1.</t>
    </r>
    <r>
      <rPr>
        <sz val="12"/>
        <color rgb="FF000000"/>
        <rFont val="方正仿宋_GBK"/>
        <charset val="134"/>
      </rPr>
      <t>履行纪委监督执纪问责职能。</t>
    </r>
    <r>
      <rPr>
        <sz val="12"/>
        <color rgb="FF000000"/>
        <rFont val="Times New Roman"/>
        <charset val="134"/>
      </rPr>
      <t xml:space="preserve">
2.</t>
    </r>
    <r>
      <rPr>
        <sz val="12"/>
        <color rgb="FF000000"/>
        <rFont val="方正仿宋_GBK"/>
        <charset val="134"/>
      </rPr>
      <t>履行监委监督调查处置职能。</t>
    </r>
    <r>
      <rPr>
        <sz val="12"/>
        <color rgb="FF000000"/>
        <rFont val="Times New Roman"/>
        <charset val="134"/>
      </rPr>
      <t xml:space="preserve">
3.</t>
    </r>
    <r>
      <rPr>
        <sz val="12"/>
        <color rgb="FF000000"/>
        <rFont val="方正仿宋_GBK"/>
        <charset val="134"/>
      </rPr>
      <t>负责全面从严治党、党风廉政建设和反腐败工作的宣传教育、调查研究、综合分析、制度建设和业务指导。</t>
    </r>
  </si>
  <si>
    <r>
      <rPr>
        <sz val="12"/>
        <rFont val="Times New Roman"/>
        <charset val="134"/>
      </rPr>
      <t xml:space="preserve">      </t>
    </r>
    <r>
      <rPr>
        <sz val="12"/>
        <rFont val="方正仿宋_GBK"/>
        <charset val="134"/>
      </rPr>
      <t>产出指标</t>
    </r>
  </si>
  <si>
    <r>
      <rPr>
        <sz val="12"/>
        <color rgb="FF000000"/>
        <rFont val="方正仿宋_GBK"/>
        <charset val="134"/>
      </rPr>
      <t>重要会议举办次数</t>
    </r>
  </si>
  <si>
    <t>&gt;=</t>
  </si>
  <si>
    <t>2</t>
  </si>
  <si>
    <r>
      <rPr>
        <sz val="12"/>
        <color rgb="FF000000"/>
        <rFont val="方正仿宋_GBK"/>
        <charset val="134"/>
      </rPr>
      <t>次</t>
    </r>
  </si>
  <si>
    <r>
      <rPr>
        <sz val="12"/>
        <color rgb="FF000000"/>
        <rFont val="方正仿宋_GBK"/>
        <charset val="134"/>
      </rPr>
      <t>定量指标</t>
    </r>
  </si>
  <si>
    <r>
      <rPr>
        <sz val="12"/>
        <color rgb="FF000000"/>
        <rFont val="方正仿宋_GBK"/>
        <charset val="134"/>
      </rPr>
      <t>筹备纪委全会等重要会议</t>
    </r>
  </si>
  <si>
    <r>
      <rPr>
        <sz val="12"/>
        <color rgb="FF000000"/>
        <rFont val="方正仿宋_GBK"/>
        <charset val="134"/>
      </rPr>
      <t>干部教育培训次数</t>
    </r>
  </si>
  <si>
    <t>4</t>
  </si>
  <si>
    <r>
      <rPr>
        <sz val="12"/>
        <color rgb="FF000000"/>
        <rFont val="方正仿宋_GBK"/>
        <charset val="134"/>
      </rPr>
      <t>开展纪检监察干部教育培训</t>
    </r>
  </si>
  <si>
    <r>
      <rPr>
        <sz val="12"/>
        <color rgb="FF000000"/>
        <rFont val="方正仿宋_GBK"/>
        <charset val="134"/>
      </rPr>
      <t>廉政建设和反腐败宣传教育次数</t>
    </r>
  </si>
  <si>
    <t>10</t>
  </si>
  <si>
    <r>
      <rPr>
        <sz val="12"/>
        <color rgb="FF000000"/>
        <rFont val="方正仿宋_GBK"/>
        <charset val="134"/>
      </rPr>
      <t>开展党风廉政建设和反腐败宣传教育</t>
    </r>
  </si>
  <si>
    <r>
      <rPr>
        <sz val="12"/>
        <color rgb="FF000000"/>
        <rFont val="方正仿宋_GBK"/>
        <charset val="134"/>
      </rPr>
      <t>宣传信息采用数量</t>
    </r>
  </si>
  <si>
    <t>20</t>
  </si>
  <si>
    <r>
      <rPr>
        <sz val="12"/>
        <color rgb="FF000000"/>
        <rFont val="方正仿宋_GBK"/>
        <charset val="134"/>
      </rPr>
      <t>条</t>
    </r>
  </si>
  <si>
    <r>
      <rPr>
        <sz val="12"/>
        <color rgb="FF000000"/>
        <rFont val="方正仿宋_GBK"/>
        <charset val="134"/>
      </rPr>
      <t>纪检监察工作信息采用情况</t>
    </r>
  </si>
  <si>
    <r>
      <rPr>
        <sz val="12"/>
        <color rgb="FF000000"/>
        <rFont val="方正仿宋_GBK"/>
        <charset val="134"/>
      </rPr>
      <t>开展监督检查次数</t>
    </r>
  </si>
  <si>
    <r>
      <rPr>
        <sz val="12"/>
        <color rgb="FF000000"/>
        <rFont val="方正仿宋_GBK"/>
        <charset val="134"/>
      </rPr>
      <t>≧</t>
    </r>
  </si>
  <si>
    <r>
      <rPr>
        <sz val="12"/>
        <color rgb="FF000000"/>
        <rFont val="方正仿宋_GBK"/>
        <charset val="134"/>
      </rPr>
      <t>对党的决议及国家法律法规执行情况开展监督检查</t>
    </r>
  </si>
  <si>
    <r>
      <rPr>
        <sz val="12"/>
        <color rgb="FF000000"/>
        <rFont val="方正仿宋_GBK"/>
        <charset val="134"/>
      </rPr>
      <t>开展党风政风监督专项检查</t>
    </r>
  </si>
  <si>
    <r>
      <rPr>
        <sz val="12"/>
        <color rgb="FF000000"/>
        <rFont val="方正仿宋_GBK"/>
        <charset val="134"/>
      </rPr>
      <t>办理信访举报数量</t>
    </r>
  </si>
  <si>
    <t>200</t>
  </si>
  <si>
    <r>
      <rPr>
        <sz val="12"/>
        <color rgb="FF000000"/>
        <rFont val="方正仿宋_GBK"/>
        <charset val="134"/>
      </rPr>
      <t>件</t>
    </r>
  </si>
  <si>
    <r>
      <rPr>
        <sz val="12"/>
        <color rgb="FF000000"/>
        <rFont val="方正仿宋_GBK"/>
        <charset val="134"/>
      </rPr>
      <t>受理信访举报情况</t>
    </r>
  </si>
  <si>
    <r>
      <rPr>
        <sz val="12"/>
        <color rgb="FF000000"/>
        <rFont val="方正仿宋_GBK"/>
        <charset val="134"/>
      </rPr>
      <t>查办案件数量</t>
    </r>
  </si>
  <si>
    <r>
      <rPr>
        <sz val="12"/>
        <color rgb="FF000000"/>
        <rFont val="方正仿宋_GBK"/>
        <charset val="134"/>
      </rPr>
      <t>依法依纪监督调查处置案件情况</t>
    </r>
  </si>
  <si>
    <r>
      <rPr>
        <sz val="12"/>
        <color rgb="FF000000"/>
        <rFont val="方正仿宋_GBK"/>
        <charset val="134"/>
      </rPr>
      <t>服务保障到位率</t>
    </r>
  </si>
  <si>
    <t>95</t>
  </si>
  <si>
    <r>
      <rPr>
        <sz val="12"/>
        <color rgb="FF000000"/>
        <rFont val="方正仿宋_GBK"/>
        <charset val="134"/>
      </rPr>
      <t>机构正常运转，为全面履行职能职责保驾护航</t>
    </r>
  </si>
  <si>
    <r>
      <rPr>
        <sz val="12"/>
        <color rgb="FF000000"/>
        <rFont val="方正仿宋_GBK"/>
        <charset val="134"/>
      </rPr>
      <t>廉政建设和反腐败宣传内容覆盖率</t>
    </r>
  </si>
  <si>
    <t>90</t>
  </si>
  <si>
    <r>
      <rPr>
        <sz val="12"/>
        <color rgb="FF000000"/>
        <rFont val="方正仿宋_GBK"/>
        <charset val="134"/>
      </rPr>
      <t>宣传内容覆盖面情况</t>
    </r>
  </si>
  <si>
    <r>
      <rPr>
        <sz val="12"/>
        <color rgb="FF000000"/>
        <rFont val="方正仿宋_GBK"/>
        <charset val="134"/>
      </rPr>
      <t>安全办案</t>
    </r>
  </si>
  <si>
    <r>
      <rPr>
        <sz val="12"/>
        <color rgb="FF000000"/>
        <rFont val="方正仿宋_GBK"/>
        <charset val="134"/>
      </rPr>
      <t>依法依纪安全办案情况</t>
    </r>
  </si>
  <si>
    <r>
      <rPr>
        <sz val="12"/>
        <color rgb="FF000000"/>
        <rFont val="方正仿宋_GBK"/>
        <charset val="134"/>
      </rPr>
      <t>信访举报件处理时效性</t>
    </r>
  </si>
  <si>
    <t>98</t>
  </si>
  <si>
    <r>
      <rPr>
        <sz val="12"/>
        <color rgb="FF000000"/>
        <rFont val="方正仿宋_GBK"/>
        <charset val="134"/>
      </rPr>
      <t>信访举报件及时分类移送相关部门处理</t>
    </r>
  </si>
  <si>
    <r>
      <rPr>
        <sz val="12"/>
        <color rgb="FF000000"/>
        <rFont val="方正仿宋_GBK"/>
        <charset val="134"/>
      </rPr>
      <t>查办案件时效性</t>
    </r>
  </si>
  <si>
    <r>
      <rPr>
        <sz val="12"/>
        <color rgb="FF000000"/>
        <rFont val="方正仿宋_GBK"/>
        <charset val="134"/>
      </rPr>
      <t>线索处置和案件查办的时效性</t>
    </r>
  </si>
  <si>
    <r>
      <rPr>
        <sz val="12"/>
        <rFont val="Times New Roman"/>
        <charset val="134"/>
      </rPr>
      <t xml:space="preserve">      </t>
    </r>
    <r>
      <rPr>
        <sz val="12"/>
        <rFont val="方正仿宋_GBK"/>
        <charset val="134"/>
      </rPr>
      <t>效益指标</t>
    </r>
  </si>
  <si>
    <r>
      <rPr>
        <sz val="12"/>
        <color rgb="FF000000"/>
        <rFont val="方正仿宋_GBK"/>
        <charset val="134"/>
      </rPr>
      <t>廉政建设和反腐败宣传知晓率</t>
    </r>
  </si>
  <si>
    <r>
      <rPr>
        <sz val="12"/>
        <color rgb="FF000000"/>
        <rFont val="方正仿宋_GBK"/>
        <charset val="134"/>
      </rPr>
      <t>廉政建设和反腐败宣传深入人心</t>
    </r>
  </si>
  <si>
    <r>
      <rPr>
        <sz val="12"/>
        <color rgb="FF000000"/>
        <rFont val="方正仿宋_GBK"/>
        <charset val="134"/>
      </rPr>
      <t>监察调查案件质量</t>
    </r>
  </si>
  <si>
    <r>
      <rPr>
        <sz val="12"/>
        <color rgb="FF000000"/>
        <rFont val="方正仿宋_GBK"/>
        <charset val="134"/>
      </rPr>
      <t>有效提高监察调查案件质量，全面从严治党</t>
    </r>
  </si>
  <si>
    <r>
      <rPr>
        <sz val="12"/>
        <rFont val="Times New Roman"/>
        <charset val="134"/>
      </rPr>
      <t xml:space="preserve">      </t>
    </r>
    <r>
      <rPr>
        <sz val="12"/>
        <rFont val="方正仿宋_GBK"/>
        <charset val="134"/>
      </rPr>
      <t>满意度指标</t>
    </r>
  </si>
  <si>
    <r>
      <rPr>
        <sz val="12"/>
        <color rgb="FF000000"/>
        <rFont val="方正仿宋_GBK"/>
        <charset val="134"/>
      </rPr>
      <t>服务对象满意度指标</t>
    </r>
  </si>
  <si>
    <t>&gt;</t>
  </si>
  <si>
    <r>
      <rPr>
        <sz val="12"/>
        <color rgb="FF000000"/>
        <rFont val="方正仿宋_GBK"/>
        <charset val="134"/>
      </rPr>
      <t>社会评价满意度不低于</t>
    </r>
    <r>
      <rPr>
        <sz val="12"/>
        <color rgb="FF000000"/>
        <rFont val="Times New Roman"/>
        <charset val="134"/>
      </rPr>
      <t>95%</t>
    </r>
  </si>
  <si>
    <r>
      <rPr>
        <sz val="12"/>
        <color indexed="8"/>
        <rFont val="方正仿宋_GBK"/>
        <charset val="134"/>
      </rPr>
      <t>曲靖市麒麟区住房和城乡建设局、麒麟区断头路打通、潇湘江生态廊道和寥廓山森林步道及附属设施工程（一期）项目经费</t>
    </r>
  </si>
  <si>
    <r>
      <rPr>
        <sz val="12"/>
        <color indexed="8"/>
        <rFont val="方正仿宋_GBK"/>
        <charset val="134"/>
      </rPr>
      <t>按预计进度完成麒麟区断头路打通、潇湘江生态廊道、潇湘江截污干管、寥廓山森林步道及附属设施工程</t>
    </r>
    <r>
      <rPr>
        <sz val="12"/>
        <color indexed="8"/>
        <rFont val="Times New Roman"/>
        <charset val="134"/>
      </rPr>
      <t>(</t>
    </r>
    <r>
      <rPr>
        <sz val="12"/>
        <color indexed="8"/>
        <rFont val="方正仿宋_GBK"/>
        <charset val="134"/>
      </rPr>
      <t>一期</t>
    </r>
    <r>
      <rPr>
        <sz val="12"/>
        <color indexed="8"/>
        <rFont val="Times New Roman"/>
        <charset val="134"/>
      </rPr>
      <t>)</t>
    </r>
    <r>
      <rPr>
        <sz val="12"/>
        <color indexed="8"/>
        <rFont val="方正仿宋_GBK"/>
        <charset val="134"/>
      </rPr>
      <t>项目等工程进度。</t>
    </r>
  </si>
  <si>
    <r>
      <rPr>
        <sz val="12"/>
        <color indexed="8"/>
        <rFont val="方正仿宋_GBK"/>
        <charset val="134"/>
      </rPr>
      <t>开工率</t>
    </r>
  </si>
  <si>
    <r>
      <rPr>
        <sz val="12"/>
        <color indexed="8"/>
        <rFont val="方正仿宋_GBK"/>
        <charset val="134"/>
      </rPr>
      <t>各项目开工率</t>
    </r>
  </si>
  <si>
    <r>
      <rPr>
        <sz val="12"/>
        <color indexed="8"/>
        <rFont val="方正仿宋_GBK"/>
        <charset val="134"/>
      </rPr>
      <t>为市民生活及出行带来便捷程度</t>
    </r>
  </si>
  <si>
    <r>
      <rPr>
        <sz val="12"/>
        <color indexed="8"/>
        <rFont val="方正仿宋_GBK"/>
        <charset val="134"/>
      </rPr>
      <t>市民满意程度</t>
    </r>
  </si>
  <si>
    <r>
      <rPr>
        <sz val="12"/>
        <color indexed="8"/>
        <rFont val="方正仿宋_GBK"/>
        <charset val="134"/>
      </rPr>
      <t>服务对象满意度指标</t>
    </r>
  </si>
  <si>
    <r>
      <rPr>
        <sz val="12"/>
        <color indexed="8"/>
        <rFont val="方正仿宋_GBK"/>
        <charset val="134"/>
      </rPr>
      <t>市民对工程开展的满意度</t>
    </r>
  </si>
  <si>
    <r>
      <rPr>
        <sz val="12"/>
        <color indexed="8"/>
        <rFont val="方正仿宋_GBK"/>
        <charset val="134"/>
      </rPr>
      <t>曲靖市麒麟区交通运输局沾潦公路等地方受损道路沟渠修复还建</t>
    </r>
  </si>
  <si>
    <r>
      <rPr>
        <sz val="12"/>
        <color indexed="8"/>
        <rFont val="Times New Roman"/>
        <charset val="134"/>
      </rPr>
      <t xml:space="preserve">  </t>
    </r>
    <r>
      <rPr>
        <sz val="12"/>
        <color indexed="8"/>
        <rFont val="方正仿宋_GBK"/>
        <charset val="134"/>
      </rPr>
      <t>因麒师高速公路建设，运送砂石材料的载重车辆较多，对沾潦公路等地方道路沟渠造成路面破损、塌陷、开裂等不同程度的路面病害，经麒师高速公路建设指挥部、麒麟区征迁办、麒师高速公路施工单位以及道路产权单位四方现场勘查确认共有</t>
    </r>
    <r>
      <rPr>
        <sz val="12"/>
        <color indexed="8"/>
        <rFont val="Times New Roman"/>
        <charset val="134"/>
      </rPr>
      <t>8</t>
    </r>
    <r>
      <rPr>
        <sz val="12"/>
        <color indexed="8"/>
        <rFont val="方正仿宋_GBK"/>
        <charset val="134"/>
      </rPr>
      <t>条道路需要还建，建设里程</t>
    </r>
    <r>
      <rPr>
        <sz val="12"/>
        <color indexed="8"/>
        <rFont val="Times New Roman"/>
        <charset val="134"/>
      </rPr>
      <t>51.03</t>
    </r>
    <r>
      <rPr>
        <sz val="12"/>
        <color indexed="8"/>
        <rFont val="方正仿宋_GBK"/>
        <charset val="134"/>
      </rPr>
      <t>公里，预算投资</t>
    </r>
    <r>
      <rPr>
        <sz val="12"/>
        <color indexed="8"/>
        <rFont val="Times New Roman"/>
        <charset val="134"/>
      </rPr>
      <t>1600</t>
    </r>
    <r>
      <rPr>
        <sz val="12"/>
        <color indexed="8"/>
        <rFont val="方正仿宋_GBK"/>
        <charset val="134"/>
      </rPr>
      <t>万元。根据《曲靖市麒麟区第六届人民政府第十三次常务会议纪要》（麒区政会纪〔</t>
    </r>
    <r>
      <rPr>
        <sz val="12"/>
        <color indexed="8"/>
        <rFont val="Times New Roman"/>
        <charset val="134"/>
      </rPr>
      <t>2022</t>
    </r>
    <r>
      <rPr>
        <sz val="12"/>
        <color indexed="8"/>
        <rFont val="方正仿宋_GBK"/>
        <charset val="134"/>
      </rPr>
      <t>〕</t>
    </r>
    <r>
      <rPr>
        <sz val="12"/>
        <color indexed="8"/>
        <rFont val="Times New Roman"/>
        <charset val="134"/>
      </rPr>
      <t>13</t>
    </r>
    <r>
      <rPr>
        <sz val="12"/>
        <color indexed="8"/>
        <rFont val="方正仿宋_GBK"/>
        <charset val="134"/>
      </rPr>
      <t>号），</t>
    </r>
    <r>
      <rPr>
        <sz val="12"/>
        <color indexed="8"/>
        <rFont val="Times New Roman"/>
        <charset val="134"/>
      </rPr>
      <t>2022</t>
    </r>
    <r>
      <rPr>
        <sz val="12"/>
        <color indexed="8"/>
        <rFont val="方正仿宋_GBK"/>
        <charset val="134"/>
      </rPr>
      <t>年安排预算资金</t>
    </r>
    <r>
      <rPr>
        <sz val="12"/>
        <color indexed="8"/>
        <rFont val="Times New Roman"/>
        <charset val="134"/>
      </rPr>
      <t>500</t>
    </r>
    <r>
      <rPr>
        <sz val="12"/>
        <color indexed="8"/>
        <rFont val="方正仿宋_GBK"/>
        <charset val="134"/>
      </rPr>
      <t>万元，用于下发古至石头寨村、大戈息村至河西村</t>
    </r>
    <r>
      <rPr>
        <sz val="12"/>
        <color indexed="8"/>
        <rFont val="Times New Roman"/>
        <charset val="134"/>
      </rPr>
      <t>2</t>
    </r>
    <r>
      <rPr>
        <sz val="12"/>
        <color indexed="8"/>
        <rFont val="方正仿宋_GBK"/>
        <charset val="134"/>
      </rPr>
      <t>条道路的修复还建，为保障其余</t>
    </r>
    <r>
      <rPr>
        <sz val="12"/>
        <color indexed="8"/>
        <rFont val="Times New Roman"/>
        <charset val="134"/>
      </rPr>
      <t>6</t>
    </r>
    <r>
      <rPr>
        <sz val="12"/>
        <color indexed="8"/>
        <rFont val="方正仿宋_GBK"/>
        <charset val="134"/>
      </rPr>
      <t>条地方道路还建的顺利实施，</t>
    </r>
    <r>
      <rPr>
        <sz val="12"/>
        <color indexed="8"/>
        <rFont val="Times New Roman"/>
        <charset val="134"/>
      </rPr>
      <t>2024</t>
    </r>
    <r>
      <rPr>
        <sz val="12"/>
        <color indexed="8"/>
        <rFont val="方正仿宋_GBK"/>
        <charset val="134"/>
      </rPr>
      <t>年度需安排资金</t>
    </r>
    <r>
      <rPr>
        <sz val="12"/>
        <color indexed="8"/>
        <rFont val="Times New Roman"/>
        <charset val="134"/>
      </rPr>
      <t>1000</t>
    </r>
    <r>
      <rPr>
        <sz val="12"/>
        <color indexed="8"/>
        <rFont val="方正仿宋_GBK"/>
        <charset val="134"/>
      </rPr>
      <t>万元，专项用于沾潦公路等地方受损道路沟渠的修复还建。</t>
    </r>
  </si>
  <si>
    <r>
      <rPr>
        <sz val="12"/>
        <color indexed="8"/>
        <rFont val="方正仿宋_GBK"/>
        <charset val="134"/>
      </rPr>
      <t>还建道路</t>
    </r>
    <r>
      <rPr>
        <sz val="12"/>
        <color indexed="8"/>
        <rFont val="Times New Roman"/>
        <charset val="134"/>
      </rPr>
      <t>8</t>
    </r>
    <r>
      <rPr>
        <sz val="12"/>
        <color indexed="8"/>
        <rFont val="方正仿宋_GBK"/>
        <charset val="134"/>
      </rPr>
      <t>条，建设里程</t>
    </r>
    <r>
      <rPr>
        <sz val="12"/>
        <color indexed="8"/>
        <rFont val="Times New Roman"/>
        <charset val="134"/>
      </rPr>
      <t>51.03</t>
    </r>
    <r>
      <rPr>
        <sz val="12"/>
        <color indexed="8"/>
        <rFont val="方正仿宋_GBK"/>
        <charset val="134"/>
      </rPr>
      <t>公里</t>
    </r>
  </si>
  <si>
    <r>
      <rPr>
        <sz val="12"/>
        <color indexed="8"/>
        <rFont val="方正仿宋_GBK"/>
        <charset val="134"/>
      </rPr>
      <t>定量</t>
    </r>
  </si>
  <si>
    <r>
      <rPr>
        <sz val="12"/>
        <color indexed="8"/>
        <rFont val="方正仿宋_GBK"/>
        <charset val="134"/>
      </rPr>
      <t>公里</t>
    </r>
  </si>
  <si>
    <r>
      <rPr>
        <sz val="12"/>
        <color indexed="8"/>
        <rFont val="方正仿宋_GBK"/>
        <charset val="134"/>
      </rPr>
      <t>数量</t>
    </r>
  </si>
  <si>
    <r>
      <rPr>
        <sz val="12"/>
        <rFont val="方正仿宋_GBK"/>
        <charset val="134"/>
      </rPr>
      <t>完工项目验收合格率</t>
    </r>
  </si>
  <si>
    <r>
      <rPr>
        <sz val="12"/>
        <rFont val="方正仿宋_GBK"/>
        <charset val="134"/>
      </rPr>
      <t>定性</t>
    </r>
  </si>
  <si>
    <r>
      <rPr>
        <sz val="12"/>
        <rFont val="方正仿宋_GBK"/>
        <charset val="134"/>
      </rPr>
      <t>≧</t>
    </r>
    <r>
      <rPr>
        <sz val="12"/>
        <rFont val="Times New Roman"/>
        <charset val="134"/>
      </rPr>
      <t>10%</t>
    </r>
  </si>
  <si>
    <r>
      <rPr>
        <sz val="12"/>
        <color indexed="8"/>
        <rFont val="方正仿宋_GBK"/>
        <charset val="134"/>
      </rPr>
      <t>质量</t>
    </r>
  </si>
  <si>
    <r>
      <rPr>
        <sz val="12"/>
        <rFont val="方正仿宋_GBK"/>
        <charset val="134"/>
      </rPr>
      <t>农村公路优良路率较上年提升</t>
    </r>
    <r>
      <rPr>
        <sz val="12"/>
        <rFont val="Times New Roman"/>
        <charset val="134"/>
      </rPr>
      <t>10%</t>
    </r>
  </si>
  <si>
    <r>
      <rPr>
        <sz val="12"/>
        <rFont val="方正仿宋_GBK"/>
        <charset val="134"/>
      </rPr>
      <t>按期完成投资</t>
    </r>
  </si>
  <si>
    <r>
      <rPr>
        <sz val="12"/>
        <rFont val="方正仿宋_GBK"/>
        <charset val="134"/>
      </rPr>
      <t>是</t>
    </r>
  </si>
  <si>
    <r>
      <rPr>
        <sz val="12"/>
        <color indexed="8"/>
        <rFont val="方正仿宋_GBK"/>
        <charset val="134"/>
      </rPr>
      <t>时效</t>
    </r>
  </si>
  <si>
    <r>
      <rPr>
        <sz val="12"/>
        <rFont val="方正仿宋_GBK"/>
        <charset val="134"/>
      </rPr>
      <t>按期完成受损道路修复还建</t>
    </r>
  </si>
  <si>
    <r>
      <rPr>
        <sz val="12"/>
        <rFont val="方正仿宋_GBK"/>
        <charset val="134"/>
      </rPr>
      <t>成本指标</t>
    </r>
  </si>
  <si>
    <r>
      <rPr>
        <sz val="12"/>
        <rFont val="方正仿宋_GBK"/>
        <charset val="134"/>
      </rPr>
      <t>成本控制率</t>
    </r>
  </si>
  <si>
    <r>
      <rPr>
        <sz val="12"/>
        <color indexed="8"/>
        <rFont val="方正仿宋_GBK"/>
        <charset val="134"/>
      </rPr>
      <t>成本</t>
    </r>
  </si>
  <si>
    <r>
      <rPr>
        <sz val="12"/>
        <rFont val="方正仿宋_GBK"/>
        <charset val="134"/>
      </rPr>
      <t>成本控制率</t>
    </r>
    <r>
      <rPr>
        <sz val="12"/>
        <rFont val="Times New Roman"/>
        <charset val="134"/>
      </rPr>
      <t>100%</t>
    </r>
  </si>
  <si>
    <r>
      <rPr>
        <sz val="12"/>
        <rFont val="方正仿宋_GBK"/>
        <charset val="134"/>
      </rPr>
      <t>经济效益指标</t>
    </r>
  </si>
  <si>
    <r>
      <rPr>
        <sz val="12"/>
        <rFont val="方正仿宋_GBK"/>
        <charset val="134"/>
      </rPr>
      <t>项目建设对带动当地经济作用</t>
    </r>
  </si>
  <si>
    <r>
      <rPr>
        <sz val="12"/>
        <rFont val="方正仿宋_GBK"/>
        <charset val="134"/>
      </rPr>
      <t>明显</t>
    </r>
    <r>
      <rPr>
        <sz val="12"/>
        <rFont val="Times New Roman"/>
        <charset val="134"/>
      </rPr>
      <t xml:space="preserve"> </t>
    </r>
  </si>
  <si>
    <r>
      <rPr>
        <sz val="12"/>
        <color indexed="8"/>
        <rFont val="方正仿宋_GBK"/>
        <charset val="134"/>
      </rPr>
      <t>效益</t>
    </r>
  </si>
  <si>
    <r>
      <rPr>
        <sz val="12"/>
        <rFont val="方正仿宋_GBK"/>
        <charset val="134"/>
      </rPr>
      <t>对发展经济的促进作用明显</t>
    </r>
  </si>
  <si>
    <r>
      <rPr>
        <sz val="12"/>
        <rFont val="方正仿宋_GBK"/>
        <charset val="134"/>
      </rPr>
      <t>基本公共服务水平、公路安全水平</t>
    </r>
  </si>
  <si>
    <r>
      <rPr>
        <sz val="12"/>
        <rFont val="方正仿宋_GBK"/>
        <charset val="134"/>
      </rPr>
      <t>提升</t>
    </r>
  </si>
  <si>
    <r>
      <rPr>
        <sz val="12"/>
        <rFont val="方正仿宋_GBK"/>
        <charset val="134"/>
      </rPr>
      <t>基本公共服务水平、公路安全水平明显提升</t>
    </r>
  </si>
  <si>
    <r>
      <rPr>
        <sz val="12"/>
        <rFont val="方正仿宋_GBK"/>
        <charset val="134"/>
      </rPr>
      <t>交通建设符合环评审批要求</t>
    </r>
  </si>
  <si>
    <r>
      <rPr>
        <sz val="12"/>
        <rFont val="方正仿宋_GBK"/>
        <charset val="134"/>
      </rPr>
      <t>符合</t>
    </r>
  </si>
  <si>
    <r>
      <rPr>
        <sz val="12"/>
        <rFont val="方正仿宋_GBK"/>
        <charset val="134"/>
      </rPr>
      <t>适应未来一定期内交通需求</t>
    </r>
  </si>
  <si>
    <r>
      <rPr>
        <sz val="12"/>
        <rFont val="方正仿宋_GBK"/>
        <charset val="134"/>
      </rPr>
      <t>改善通行服务水平群众满意度</t>
    </r>
  </si>
  <si>
    <r>
      <rPr>
        <sz val="12"/>
        <rFont val="方正仿宋_GBK"/>
        <charset val="134"/>
      </rPr>
      <t>≧</t>
    </r>
    <r>
      <rPr>
        <sz val="12"/>
        <rFont val="Times New Roman"/>
        <charset val="134"/>
      </rPr>
      <t>80%</t>
    </r>
  </si>
  <si>
    <r>
      <rPr>
        <sz val="12"/>
        <color indexed="8"/>
        <rFont val="方正仿宋_GBK"/>
        <charset val="134"/>
      </rPr>
      <t>满意度</t>
    </r>
  </si>
  <si>
    <r>
      <rPr>
        <sz val="12"/>
        <rFont val="方正仿宋_GBK"/>
        <charset val="134"/>
      </rPr>
      <t>改善通行服务水平群众满意度</t>
    </r>
    <r>
      <rPr>
        <sz val="12"/>
        <rFont val="Times New Roman"/>
        <charset val="134"/>
      </rPr>
      <t>80%</t>
    </r>
  </si>
  <si>
    <t>6-2  重点工作情况解释说明汇总表</t>
  </si>
  <si>
    <t>重点工作</t>
  </si>
  <si>
    <t>2024年工作重点及工作情况</t>
  </si>
  <si>
    <t>2024年一般公共预算预计：一般性转移支付收入205000万元，专项转移支付收入25000万元，合计230000万元</t>
  </si>
  <si>
    <t>举借债务</t>
  </si>
  <si>
    <t>2023年上级下达政府债务限额为1106330万元，其中一般债务179830万元，专项债务926500万元。截至目前，全区政府债务余额为1104607.37万元，其中一般债务余额为178911.37万元，专项债务余额为925696万元，不存在违法违规举借及违规担保情况。</t>
  </si>
  <si>
    <t>预算绩效</t>
  </si>
  <si>
    <t>2024年预算绩效管理工作，按照“预算编制有目标、预算执行有监控、预算完成有评价、评价结果有反馈、反馈结果有应用”的管理机制及相关要求做好以下五方面工作。
（一）不断完善预算绩效管理制度建设。以中共中央、国务院、中共云南省委、省政府《全面实施预算绩效管理的实施意见》为统领，形成以一个“实施意见”，若干配套办法构成的“1+N”制度体系，使绩效管理各项工作推进有据可依、有章可循。
（二）预算绩效目标区级会审。2024年预算绩效目标编制与预算编制同步布置、同步审核、同步批复和下达。
（三）开展事前评估。计划对2025年的新增项目或政策开展事前评估。
（四）全过程绩效管理工作开展计划。一是目标管理，2024预算绩效管理工作要与省、市接轨依托地方财政一体化平台做到目标编制、绩效监控、绩效自评的线上操作。未纳入2024年区级会审的其他部门填报的绩效目标，按照“谁分配资金，谁审核目标”的原则，由财政局资金主管科室通过一体化平台对对口部门所填绩效目标逐一审核并提出意见。二是绩效监控，预算执行单位在分析绩效监控信息的基础上，通过云南财政预算管理一体化服务平台上进行填报，于每年的7月和10月分别填报1-6月和1-9月预算执行情况和绩效目标实现程度监控表。三是绩效自评，预算部门是绩效自评的主体，负责本部门及所属二级单位绩效自评工作的具体组织实施，并负责审核汇总上报本部门的部门预算绩效自评情况，各部门要通过“一体化平台”完成线上自评工作。
（五）开展重点项目绩效评价。根据上年度项目资金拨付情况，选择社会影响较广、与民生保障和经济社会发展密切相关的重大项目、重点资金，同时结合覆盖“四本预算”的要求，通过政府购买服务与第三方机构进行合作，组织实施重点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</si>
</sst>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0000"/>
    <numFmt numFmtId="178" formatCode="0\.0,&quot;0&quot;"/>
    <numFmt numFmtId="179" formatCode="0.0"/>
    <numFmt numFmtId="180" formatCode="#,##0_ ;[Red]\-#,##0\ "/>
    <numFmt numFmtId="181" formatCode="#,##0_ "/>
    <numFmt numFmtId="182" formatCode="0.0%"/>
    <numFmt numFmtId="183" formatCode="#,##0.00_ ;\-#,##0.00;;"/>
    <numFmt numFmtId="184" formatCode="#,##0.00_);[Red]\(#,##0.00\)"/>
    <numFmt numFmtId="185" formatCode="_ * #,##0_ ;_ * \-#,##0_ ;_ * &quot;-&quot;??_ ;_ @_ "/>
    <numFmt numFmtId="186" formatCode="0_ "/>
    <numFmt numFmtId="187" formatCode="0.00_ "/>
  </numFmts>
  <fonts count="90">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sz val="11"/>
      <color indexed="8"/>
      <name val="宋体"/>
      <charset val="134"/>
    </font>
    <font>
      <b/>
      <sz val="14"/>
      <color indexed="8"/>
      <name val="宋体"/>
      <charset val="134"/>
    </font>
    <font>
      <sz val="12"/>
      <color indexed="8"/>
      <name val="Times New Roman"/>
      <charset val="134"/>
    </font>
    <font>
      <sz val="12"/>
      <name val="Times New Roman"/>
      <charset val="134"/>
    </font>
    <font>
      <sz val="12"/>
      <color theme="1"/>
      <name val="Times New Roman"/>
      <charset val="134"/>
    </font>
    <font>
      <sz val="12"/>
      <color rgb="FF000000"/>
      <name val="Times New Roma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4"/>
      <name val="MS Serif"/>
      <charset val="134"/>
    </font>
    <font>
      <b/>
      <sz val="10"/>
      <color theme="1"/>
      <name val="宋体"/>
      <charset val="134"/>
      <scheme val="minor"/>
    </font>
    <font>
      <sz val="10"/>
      <color theme="1"/>
      <name val="宋体"/>
      <charset val="134"/>
      <scheme val="minor"/>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color indexed="8"/>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2"/>
      <name val="宋体"/>
      <charset val="134"/>
    </font>
    <font>
      <sz val="20"/>
      <color theme="1"/>
      <name val="方正小标宋简体"/>
      <charset val="134"/>
    </font>
    <font>
      <sz val="10"/>
      <color indexed="8"/>
      <name val="宋体"/>
      <charset val="134"/>
    </font>
    <font>
      <b/>
      <sz val="10"/>
      <color indexed="8"/>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2"/>
      <color rgb="FFFF0000"/>
      <name val="宋体"/>
      <charset val="134"/>
      <scheme val="minor"/>
    </font>
    <font>
      <sz val="14"/>
      <name val="Arial"/>
      <charset val="134"/>
    </font>
    <font>
      <b/>
      <sz val="18"/>
      <color indexed="8"/>
      <name val="方正小标宋简体"/>
      <charset val="134"/>
    </font>
    <font>
      <b/>
      <sz val="14"/>
      <color theme="1"/>
      <name val="宋体"/>
      <charset val="134"/>
    </font>
    <font>
      <sz val="10"/>
      <color theme="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微软雅黑"/>
      <charset val="134"/>
    </font>
    <font>
      <sz val="9"/>
      <name val="宋体"/>
      <charset val="134"/>
    </font>
    <font>
      <sz val="12"/>
      <color indexed="8"/>
      <name val="方正仿宋_GBK"/>
      <charset val="134"/>
    </font>
    <font>
      <sz val="12"/>
      <name val="方正仿宋_GBK"/>
      <charset val="134"/>
    </font>
    <font>
      <sz val="12"/>
      <color theme="1"/>
      <name val="方正仿宋_GBK"/>
      <charset val="134"/>
    </font>
    <font>
      <sz val="12"/>
      <color rgb="FF000000"/>
      <name val="方正仿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4" borderId="17"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19" applyNumberFormat="0" applyFill="0" applyAlignment="0" applyProtection="0">
      <alignment vertical="center"/>
    </xf>
    <xf numFmtId="0" fontId="71" fillId="0" borderId="0" applyNumberFormat="0" applyFill="0" applyBorder="0" applyAlignment="0" applyProtection="0">
      <alignment vertical="center"/>
    </xf>
    <xf numFmtId="0" fontId="72" fillId="5" borderId="20" applyNumberFormat="0" applyAlignment="0" applyProtection="0">
      <alignment vertical="center"/>
    </xf>
    <xf numFmtId="0" fontId="73" fillId="6" borderId="21" applyNumberFormat="0" applyAlignment="0" applyProtection="0">
      <alignment vertical="center"/>
    </xf>
    <xf numFmtId="0" fontId="74" fillId="6" borderId="20" applyNumberFormat="0" applyAlignment="0" applyProtection="0">
      <alignment vertical="center"/>
    </xf>
    <xf numFmtId="0" fontId="75" fillId="7" borderId="22" applyNumberFormat="0" applyAlignment="0" applyProtection="0">
      <alignment vertical="center"/>
    </xf>
    <xf numFmtId="0" fontId="76" fillId="0" borderId="23" applyNumberFormat="0" applyFill="0" applyAlignment="0" applyProtection="0">
      <alignment vertical="center"/>
    </xf>
    <xf numFmtId="0" fontId="77" fillId="0" borderId="24" applyNumberFormat="0" applyFill="0" applyAlignment="0" applyProtection="0">
      <alignment vertical="center"/>
    </xf>
    <xf numFmtId="0" fontId="78" fillId="8" borderId="0" applyNumberFormat="0" applyBorder="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2" fillId="13" borderId="0" applyNumberFormat="0" applyBorder="0" applyAlignment="0" applyProtection="0">
      <alignment vertical="center"/>
    </xf>
    <xf numFmtId="0" fontId="81" fillId="14" borderId="0" applyNumberFormat="0" applyBorder="0" applyAlignment="0" applyProtection="0">
      <alignment vertical="center"/>
    </xf>
    <xf numFmtId="0" fontId="81"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1" fillId="18" borderId="0" applyNumberFormat="0" applyBorder="0" applyAlignment="0" applyProtection="0">
      <alignment vertical="center"/>
    </xf>
    <xf numFmtId="0" fontId="81"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1" fillId="22" borderId="0" applyNumberFormat="0" applyBorder="0" applyAlignment="0" applyProtection="0">
      <alignment vertical="center"/>
    </xf>
    <xf numFmtId="0" fontId="81" fillId="23" borderId="0" applyNumberFormat="0" applyBorder="0" applyAlignment="0" applyProtection="0">
      <alignment vertical="center"/>
    </xf>
    <xf numFmtId="0" fontId="82" fillId="24" borderId="0" applyNumberFormat="0" applyBorder="0" applyAlignment="0" applyProtection="0">
      <alignment vertical="center"/>
    </xf>
    <xf numFmtId="0" fontId="82" fillId="25" borderId="0" applyNumberFormat="0" applyBorder="0" applyAlignment="0" applyProtection="0">
      <alignment vertical="center"/>
    </xf>
    <xf numFmtId="0" fontId="81" fillId="26" borderId="0" applyNumberFormat="0" applyBorder="0" applyAlignment="0" applyProtection="0">
      <alignment vertical="center"/>
    </xf>
    <xf numFmtId="0" fontId="81"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2" fillId="32" borderId="0" applyNumberFormat="0" applyBorder="0" applyAlignment="0" applyProtection="0">
      <alignment vertical="center"/>
    </xf>
    <xf numFmtId="0" fontId="82" fillId="33" borderId="0" applyNumberFormat="0" applyBorder="0" applyAlignment="0" applyProtection="0">
      <alignment vertical="center"/>
    </xf>
    <xf numFmtId="0" fontId="81" fillId="34"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7" fillId="0" borderId="0">
      <alignment vertical="center"/>
    </xf>
    <xf numFmtId="0" fontId="9" fillId="0" borderId="0">
      <alignment vertical="center"/>
    </xf>
    <xf numFmtId="0" fontId="7" fillId="0" borderId="0">
      <alignment vertical="center"/>
    </xf>
    <xf numFmtId="0" fontId="83"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9" fillId="0" borderId="0" applyFont="0" applyFill="0" applyBorder="0" applyAlignment="0" applyProtection="0">
      <alignment vertical="center"/>
    </xf>
    <xf numFmtId="0" fontId="7" fillId="0" borderId="0">
      <alignment vertical="center"/>
    </xf>
    <xf numFmtId="0" fontId="7" fillId="0" borderId="0">
      <alignment vertical="center"/>
    </xf>
    <xf numFmtId="0" fontId="84" fillId="0" borderId="0">
      <alignment vertical="top"/>
      <protection locked="0"/>
    </xf>
    <xf numFmtId="0" fontId="9"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8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xf numFmtId="0" fontId="9" fillId="0" borderId="0">
      <alignment vertical="center"/>
    </xf>
  </cellStyleXfs>
  <cellXfs count="553">
    <xf numFmtId="0" fontId="0" fillId="0" borderId="0" xfId="0">
      <alignment vertical="center"/>
    </xf>
    <xf numFmtId="0" fontId="0" fillId="0" borderId="0" xfId="0" applyFont="1" applyFill="1" applyBorder="1" applyAlignment="1">
      <alignment vertical="center"/>
    </xf>
    <xf numFmtId="0" fontId="1" fillId="0" borderId="0" xfId="59" applyFont="1" applyFill="1" applyBorder="1" applyAlignment="1">
      <alignment horizontal="center" vertical="center"/>
    </xf>
    <xf numFmtId="0" fontId="2" fillId="0" borderId="1" xfId="59"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9"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5" fillId="0" borderId="0" xfId="82" applyFont="1" applyFill="1" applyBorder="1" applyAlignment="1">
      <alignment vertical="center"/>
    </xf>
    <xf numFmtId="0" fontId="6" fillId="0" borderId="0" xfId="82" applyFont="1" applyFill="1" applyBorder="1" applyAlignment="1">
      <alignment vertical="center"/>
    </xf>
    <xf numFmtId="0" fontId="7" fillId="0" borderId="0" xfId="0" applyFont="1" applyFill="1" applyBorder="1" applyAlignment="1">
      <alignment vertical="center"/>
    </xf>
    <xf numFmtId="0" fontId="8" fillId="0" borderId="0" xfId="82" applyNumberFormat="1" applyFont="1" applyFill="1" applyBorder="1" applyAlignment="1" applyProtection="1">
      <alignment horizontal="center" vertical="center"/>
    </xf>
    <xf numFmtId="0" fontId="9" fillId="0" borderId="0" xfId="82" applyNumberFormat="1" applyFont="1" applyFill="1" applyBorder="1" applyAlignment="1" applyProtection="1">
      <alignment horizontal="left" vertical="center"/>
    </xf>
    <xf numFmtId="0" fontId="10" fillId="0" borderId="1" xfId="83" applyFont="1" applyFill="1" applyBorder="1" applyAlignment="1">
      <alignment horizontal="center" vertical="center" wrapText="1"/>
    </xf>
    <xf numFmtId="0" fontId="11" fillId="0" borderId="1" xfId="83" applyFont="1" applyFill="1" applyBorder="1" applyAlignment="1">
      <alignment horizontal="center" vertical="center" wrapText="1"/>
    </xf>
    <xf numFmtId="0" fontId="11" fillId="0" borderId="2" xfId="83" applyFont="1" applyFill="1" applyBorder="1" applyAlignment="1">
      <alignment horizontal="center" vertical="center" wrapText="1"/>
    </xf>
    <xf numFmtId="9" fontId="11" fillId="0" borderId="1" xfId="83" applyNumberFormat="1" applyFont="1" applyFill="1" applyBorder="1" applyAlignment="1">
      <alignment horizontal="center" vertical="center" wrapText="1"/>
    </xf>
    <xf numFmtId="0" fontId="11" fillId="0" borderId="3" xfId="83" applyFont="1" applyFill="1" applyBorder="1" applyAlignment="1">
      <alignment horizontal="center" vertical="center" wrapText="1"/>
    </xf>
    <xf numFmtId="0" fontId="11" fillId="0" borderId="4" xfId="83" applyFont="1" applyFill="1" applyBorder="1" applyAlignment="1">
      <alignment horizontal="center" vertical="center" wrapText="1"/>
    </xf>
    <xf numFmtId="0" fontId="12" fillId="0" borderId="1" xfId="84" applyNumberFormat="1" applyFont="1" applyFill="1" applyBorder="1" applyAlignment="1">
      <alignment horizontal="center" vertical="center" wrapText="1"/>
    </xf>
    <xf numFmtId="0" fontId="12" fillId="0" borderId="1" xfId="82" applyFont="1" applyFill="1" applyBorder="1" applyAlignment="1">
      <alignment horizontal="center" vertical="center"/>
    </xf>
    <xf numFmtId="49" fontId="12" fillId="0" borderId="1" xfId="84" applyNumberFormat="1" applyFont="1" applyFill="1" applyBorder="1" applyAlignment="1">
      <alignment horizontal="center" vertical="center" wrapText="1"/>
    </xf>
    <xf numFmtId="0" fontId="12" fillId="0" borderId="0" xfId="82" applyFont="1" applyFill="1" applyBorder="1" applyAlignment="1">
      <alignment horizontal="center" vertical="center"/>
    </xf>
    <xf numFmtId="0" fontId="12" fillId="0" borderId="2" xfId="82" applyFont="1" applyFill="1" applyBorder="1" applyAlignment="1">
      <alignment horizontal="center" vertical="center" wrapText="1"/>
    </xf>
    <xf numFmtId="0" fontId="12" fillId="0" borderId="2" xfId="84" applyNumberFormat="1" applyFont="1" applyFill="1" applyBorder="1" applyAlignment="1">
      <alignment horizontal="center" vertical="center" wrapText="1"/>
    </xf>
    <xf numFmtId="0" fontId="12" fillId="0" borderId="3" xfId="82" applyFont="1" applyFill="1" applyBorder="1" applyAlignment="1">
      <alignment horizontal="center" vertical="center" wrapText="1"/>
    </xf>
    <xf numFmtId="0" fontId="12" fillId="0" borderId="3" xfId="84" applyNumberFormat="1" applyFont="1" applyFill="1" applyBorder="1" applyAlignment="1">
      <alignment horizontal="center" vertical="center" wrapText="1"/>
    </xf>
    <xf numFmtId="0" fontId="12" fillId="0" borderId="1" xfId="8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4" xfId="82" applyFont="1" applyFill="1" applyBorder="1" applyAlignment="1">
      <alignment horizontal="center" vertical="center" wrapText="1"/>
    </xf>
    <xf numFmtId="0" fontId="12" fillId="0" borderId="4" xfId="84" applyNumberFormat="1" applyFont="1" applyFill="1" applyBorder="1" applyAlignment="1">
      <alignment horizontal="center" vertical="center" wrapText="1"/>
    </xf>
    <xf numFmtId="0" fontId="14" fillId="0" borderId="5" xfId="71" applyFont="1" applyFill="1" applyBorder="1" applyAlignment="1" applyProtection="1">
      <alignment horizontal="center" vertical="center" wrapText="1"/>
      <protection locked="0"/>
    </xf>
    <xf numFmtId="0" fontId="12" fillId="0" borderId="6" xfId="71" applyFont="1" applyFill="1" applyBorder="1" applyAlignment="1">
      <alignment horizontal="center" vertical="center" wrapText="1"/>
      <protection locked="0"/>
    </xf>
    <xf numFmtId="49" fontId="14" fillId="0" borderId="4"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xf>
    <xf numFmtId="0" fontId="14" fillId="0" borderId="8" xfId="7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xf>
    <xf numFmtId="0" fontId="12" fillId="0" borderId="10" xfId="71" applyFont="1" applyFill="1" applyBorder="1" applyAlignment="1">
      <alignment horizontal="center" vertical="center" wrapText="1"/>
      <protection locked="0"/>
    </xf>
    <xf numFmtId="0" fontId="14" fillId="0" borderId="11" xfId="71" applyFont="1" applyFill="1" applyBorder="1" applyAlignment="1" applyProtection="1">
      <alignment horizontal="center" vertical="center" wrapText="1"/>
      <protection locked="0"/>
    </xf>
    <xf numFmtId="49" fontId="11" fillId="0" borderId="1" xfId="85"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77"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9"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5" fillId="0" borderId="1" xfId="0" applyNumberFormat="1"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67"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7" fillId="0" borderId="0" xfId="67" applyFill="1" applyAlignment="1"/>
    <xf numFmtId="0" fontId="7" fillId="0" borderId="0" xfId="67" applyAlignment="1"/>
    <xf numFmtId="0" fontId="7" fillId="0" borderId="0" xfId="67" applyAlignment="1">
      <alignment horizontal="right" vertical="center"/>
    </xf>
    <xf numFmtId="0" fontId="1" fillId="0" borderId="0" xfId="67" applyNumberFormat="1" applyFont="1" applyFill="1" applyAlignment="1" applyProtection="1">
      <alignment horizontal="right" vertical="center" wrapText="1"/>
    </xf>
    <xf numFmtId="0" fontId="26" fillId="0" borderId="0" xfId="76" applyFont="1" applyAlignment="1" applyProtection="1">
      <alignment horizontal="left" vertical="center"/>
    </xf>
    <xf numFmtId="178" fontId="29" fillId="0" borderId="0" xfId="76" applyNumberFormat="1" applyFont="1" applyAlignment="1">
      <alignment horizontal="right" vertical="center"/>
    </xf>
    <xf numFmtId="0" fontId="29" fillId="0" borderId="0" xfId="76" applyFont="1" applyAlignment="1">
      <alignment horizontal="right" vertical="center"/>
    </xf>
    <xf numFmtId="179" fontId="29" fillId="0" borderId="0" xfId="76" applyNumberFormat="1" applyFont="1" applyFill="1" applyBorder="1" applyAlignment="1" applyProtection="1">
      <alignment horizontal="right" vertical="center"/>
    </xf>
    <xf numFmtId="2" fontId="28" fillId="0" borderId="1" xfId="78" applyNumberFormat="1" applyFont="1" applyFill="1" applyBorder="1" applyAlignment="1" applyProtection="1">
      <alignment horizontal="center" vertical="center" wrapText="1"/>
    </xf>
    <xf numFmtId="180" fontId="28" fillId="0" borderId="1" xfId="51" applyNumberFormat="1" applyFont="1" applyBorder="1" applyAlignment="1">
      <alignment horizontal="center" vertical="center" wrapText="1"/>
    </xf>
    <xf numFmtId="0" fontId="7" fillId="0" borderId="0" xfId="69" applyAlignment="1">
      <alignment horizontal="center" vertical="center"/>
    </xf>
    <xf numFmtId="49" fontId="28" fillId="0" borderId="1" xfId="79" applyNumberFormat="1" applyFont="1" applyFill="1" applyBorder="1" applyAlignment="1" applyProtection="1">
      <alignment horizontal="left" vertical="center"/>
    </xf>
    <xf numFmtId="181" fontId="6" fillId="0" borderId="1" xfId="51" applyNumberFormat="1" applyFont="1" applyFill="1" applyBorder="1" applyAlignment="1">
      <alignment horizontal="right" vertical="center" wrapText="1"/>
    </xf>
    <xf numFmtId="9" fontId="6" fillId="0" borderId="4" xfId="75" applyFont="1" applyFill="1" applyBorder="1" applyAlignment="1" applyProtection="1">
      <alignment vertical="center"/>
    </xf>
    <xf numFmtId="49" fontId="25" fillId="0" borderId="1" xfId="79" applyNumberFormat="1" applyFont="1" applyFill="1" applyBorder="1" applyAlignment="1" applyProtection="1">
      <alignment horizontal="left" vertical="center"/>
    </xf>
    <xf numFmtId="181" fontId="5" fillId="0" borderId="1" xfId="0" applyNumberFormat="1" applyFont="1" applyFill="1" applyBorder="1" applyAlignment="1" applyProtection="1">
      <alignment horizontal="right" vertical="center" wrapText="1"/>
      <protection locked="0"/>
    </xf>
    <xf numFmtId="9" fontId="5" fillId="0" borderId="1" xfId="75" applyFont="1" applyFill="1" applyBorder="1" applyAlignment="1" applyProtection="1">
      <alignment vertical="center"/>
    </xf>
    <xf numFmtId="3" fontId="30" fillId="0" borderId="1" xfId="0" applyNumberFormat="1" applyFont="1" applyFill="1" applyBorder="1" applyAlignment="1">
      <alignment vertical="center" wrapText="1"/>
    </xf>
    <xf numFmtId="9" fontId="6" fillId="0" borderId="1" xfId="75" applyFont="1" applyFill="1" applyBorder="1" applyAlignment="1" applyProtection="1">
      <alignment vertical="center"/>
    </xf>
    <xf numFmtId="3" fontId="31" fillId="0" borderId="1" xfId="0" applyNumberFormat="1" applyFont="1" applyFill="1" applyBorder="1" applyAlignment="1">
      <alignment vertical="center" wrapText="1"/>
    </xf>
    <xf numFmtId="181" fontId="28" fillId="0" borderId="1" xfId="81" applyNumberFormat="1" applyFont="1" applyFill="1" applyBorder="1" applyAlignment="1">
      <alignment horizontal="right" vertical="center" wrapText="1"/>
    </xf>
    <xf numFmtId="181" fontId="28" fillId="0" borderId="1" xfId="1" applyNumberFormat="1" applyFont="1" applyFill="1" applyBorder="1" applyAlignment="1" applyProtection="1">
      <alignment horizontal="right" vertical="center" wrapText="1"/>
    </xf>
    <xf numFmtId="182" fontId="28" fillId="0" borderId="1" xfId="66" applyNumberFormat="1" applyFont="1" applyFill="1" applyBorder="1" applyAlignment="1">
      <alignment horizontal="right" vertical="center" wrapText="1"/>
    </xf>
    <xf numFmtId="181" fontId="25" fillId="0" borderId="1" xfId="81" applyNumberFormat="1" applyFont="1" applyFill="1" applyBorder="1" applyAlignment="1">
      <alignment horizontal="right" vertical="center" wrapText="1"/>
    </xf>
    <xf numFmtId="181" fontId="25" fillId="0" borderId="1" xfId="1" applyNumberFormat="1" applyFont="1" applyFill="1" applyBorder="1" applyAlignment="1" applyProtection="1">
      <alignment horizontal="right" vertical="center" wrapText="1"/>
    </xf>
    <xf numFmtId="182" fontId="25" fillId="0" borderId="1" xfId="66" applyNumberFormat="1" applyFont="1" applyFill="1" applyBorder="1" applyAlignment="1">
      <alignment horizontal="right" vertical="center" wrapText="1"/>
    </xf>
    <xf numFmtId="3" fontId="28"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181" fontId="25" fillId="2" borderId="1" xfId="1" applyNumberFormat="1" applyFont="1" applyFill="1" applyBorder="1" applyAlignment="1" applyProtection="1">
      <alignment horizontal="right" vertical="center" wrapText="1"/>
    </xf>
    <xf numFmtId="49" fontId="28" fillId="0" borderId="1" xfId="54" applyNumberFormat="1" applyFont="1" applyFill="1" applyBorder="1" applyAlignment="1" applyProtection="1">
      <alignment horizontal="distributed" vertical="center"/>
    </xf>
    <xf numFmtId="182" fontId="25" fillId="0" borderId="1" xfId="0" applyNumberFormat="1" applyFont="1" applyFill="1" applyBorder="1" applyAlignment="1">
      <alignment horizontal="right" vertical="center" wrapText="1"/>
    </xf>
    <xf numFmtId="181" fontId="28" fillId="0" borderId="1" xfId="1" applyNumberFormat="1" applyFont="1" applyFill="1" applyBorder="1" applyAlignment="1">
      <alignment horizontal="right" vertical="center" wrapText="1"/>
    </xf>
    <xf numFmtId="49" fontId="28" fillId="0" borderId="1" xfId="54" applyNumberFormat="1" applyFont="1" applyFill="1" applyBorder="1" applyAlignment="1" applyProtection="1">
      <alignment horizontal="left" vertical="center"/>
    </xf>
    <xf numFmtId="182" fontId="28" fillId="0" borderId="1" xfId="76" applyNumberFormat="1" applyFont="1" applyFill="1" applyBorder="1" applyAlignment="1" applyProtection="1">
      <alignment horizontal="right" vertical="center" wrapText="1"/>
    </xf>
    <xf numFmtId="181" fontId="7" fillId="0" borderId="0" xfId="67" applyNumberFormat="1" applyAlignment="1">
      <alignment horizontal="right" vertical="center"/>
    </xf>
    <xf numFmtId="0" fontId="7" fillId="0" borderId="0" xfId="69" applyFill="1" applyAlignment="1"/>
    <xf numFmtId="0" fontId="7" fillId="0" borderId="0" xfId="69" applyAlignment="1"/>
    <xf numFmtId="0" fontId="1" fillId="0" borderId="0" xfId="69" applyNumberFormat="1" applyFont="1" applyFill="1" applyAlignment="1" applyProtection="1">
      <alignment horizontal="center" vertical="center" wrapText="1"/>
    </xf>
    <xf numFmtId="0" fontId="25" fillId="0" borderId="0" xfId="69" applyFont="1" applyFill="1" applyAlignment="1" applyProtection="1">
      <alignment horizontal="left" vertical="center"/>
    </xf>
    <xf numFmtId="178" fontId="25" fillId="0" borderId="0" xfId="69" applyNumberFormat="1" applyFont="1" applyFill="1" applyAlignment="1" applyProtection="1">
      <alignment horizontal="right"/>
    </xf>
    <xf numFmtId="0" fontId="32" fillId="0" borderId="0" xfId="69" applyFont="1" applyFill="1" applyAlignment="1">
      <alignment vertical="center"/>
    </xf>
    <xf numFmtId="0" fontId="25" fillId="0" borderId="0" xfId="69" applyFont="1" applyFill="1" applyAlignment="1">
      <alignment horizontal="right" vertical="center"/>
    </xf>
    <xf numFmtId="0" fontId="28" fillId="0" borderId="1" xfId="69" applyNumberFormat="1" applyFont="1" applyFill="1" applyBorder="1" applyAlignment="1" applyProtection="1">
      <alignment horizontal="center" vertical="center"/>
    </xf>
    <xf numFmtId="49" fontId="28" fillId="0" borderId="1" xfId="80" applyNumberFormat="1" applyFont="1" applyFill="1" applyBorder="1" applyAlignment="1" applyProtection="1">
      <alignment vertical="center"/>
    </xf>
    <xf numFmtId="181" fontId="6" fillId="0" borderId="1" xfId="0" applyNumberFormat="1" applyFont="1" applyFill="1" applyBorder="1" applyAlignment="1" applyProtection="1">
      <alignment horizontal="right" vertical="center" wrapText="1"/>
      <protection locked="0"/>
    </xf>
    <xf numFmtId="49" fontId="25" fillId="0" borderId="1" xfId="80" applyNumberFormat="1" applyFont="1" applyFill="1" applyBorder="1" applyAlignment="1" applyProtection="1">
      <alignment vertical="center"/>
    </xf>
    <xf numFmtId="181" fontId="25" fillId="0" borderId="1" xfId="72" applyNumberFormat="1" applyFont="1" applyFill="1" applyBorder="1" applyAlignment="1">
      <alignment horizontal="right" vertical="center" wrapText="1"/>
    </xf>
    <xf numFmtId="182" fontId="25" fillId="0" borderId="1" xfId="3" applyNumberFormat="1" applyFont="1" applyFill="1" applyBorder="1" applyAlignment="1" applyProtection="1">
      <alignment horizontal="right" vertical="center" wrapText="1"/>
    </xf>
    <xf numFmtId="49" fontId="28" fillId="0" borderId="1" xfId="80" applyNumberFormat="1" applyFont="1" applyFill="1" applyBorder="1" applyAlignment="1" applyProtection="1">
      <alignment vertical="center" wrapText="1"/>
    </xf>
    <xf numFmtId="181" fontId="25" fillId="0" borderId="1" xfId="1" applyNumberFormat="1" applyFont="1" applyFill="1" applyBorder="1" applyAlignment="1">
      <alignment horizontal="right" vertical="center" wrapText="1"/>
    </xf>
    <xf numFmtId="182" fontId="25" fillId="0" borderId="1" xfId="3" applyNumberFormat="1" applyFont="1" applyFill="1" applyBorder="1" applyAlignment="1">
      <alignment horizontal="right" vertical="center" wrapText="1"/>
    </xf>
    <xf numFmtId="181" fontId="28" fillId="0" borderId="1" xfId="72" applyNumberFormat="1" applyFont="1" applyFill="1" applyBorder="1" applyAlignment="1">
      <alignment horizontal="right" vertical="center" wrapText="1"/>
    </xf>
    <xf numFmtId="182" fontId="28" fillId="0" borderId="1" xfId="3" applyNumberFormat="1" applyFont="1" applyFill="1" applyBorder="1" applyAlignment="1" applyProtection="1">
      <alignment horizontal="right" vertical="center" wrapText="1"/>
    </xf>
    <xf numFmtId="183" fontId="7" fillId="0" borderId="1" xfId="0" applyNumberFormat="1" applyFont="1" applyFill="1" applyBorder="1" applyAlignment="1">
      <alignment horizontal="right" vertical="center"/>
    </xf>
    <xf numFmtId="49" fontId="25" fillId="0" borderId="1" xfId="49" applyNumberFormat="1" applyFont="1" applyFill="1" applyBorder="1" applyAlignment="1" applyProtection="1">
      <alignment vertical="center"/>
    </xf>
    <xf numFmtId="182" fontId="25" fillId="2" borderId="1" xfId="3" applyNumberFormat="1" applyFont="1" applyFill="1" applyBorder="1" applyAlignment="1" applyProtection="1">
      <alignment horizontal="right" vertical="center" wrapText="1"/>
    </xf>
    <xf numFmtId="181" fontId="25" fillId="0" borderId="1" xfId="55" applyNumberFormat="1" applyFont="1" applyBorder="1" applyAlignment="1">
      <alignment horizontal="right" vertical="center" wrapText="1"/>
    </xf>
    <xf numFmtId="181" fontId="28" fillId="0" borderId="1" xfId="55" applyNumberFormat="1" applyFont="1" applyBorder="1" applyAlignment="1">
      <alignment horizontal="right" vertical="center" wrapText="1"/>
    </xf>
    <xf numFmtId="181" fontId="7" fillId="0" borderId="0" xfId="69" applyNumberFormat="1" applyAlignment="1"/>
    <xf numFmtId="0" fontId="7" fillId="0" borderId="0" xfId="73" applyFill="1" applyAlignment="1"/>
    <xf numFmtId="0" fontId="7" fillId="0" borderId="0" xfId="73" applyAlignment="1"/>
    <xf numFmtId="0" fontId="33" fillId="0" borderId="0" xfId="73" applyNumberFormat="1" applyFont="1" applyFill="1" applyAlignment="1" applyProtection="1">
      <alignment horizontal="center" vertical="center" wrapText="1"/>
    </xf>
    <xf numFmtId="0" fontId="26" fillId="0" borderId="0" xfId="77" applyFont="1" applyAlignment="1" applyProtection="1">
      <alignment horizontal="left" vertical="center"/>
    </xf>
    <xf numFmtId="0" fontId="29" fillId="0" borderId="0" xfId="77" applyFont="1" applyAlignment="1"/>
    <xf numFmtId="184" fontId="29" fillId="0" borderId="0" xfId="77" applyNumberFormat="1" applyFont="1" applyAlignment="1"/>
    <xf numFmtId="179" fontId="34" fillId="0" borderId="0" xfId="77" applyNumberFormat="1" applyFont="1" applyFill="1" applyBorder="1" applyAlignment="1" applyProtection="1">
      <alignment horizontal="right" vertical="center"/>
    </xf>
    <xf numFmtId="0" fontId="7" fillId="0" borderId="0" xfId="73" applyAlignment="1">
      <alignment horizontal="center" vertical="center"/>
    </xf>
    <xf numFmtId="0" fontId="35" fillId="0" borderId="0" xfId="59" applyFont="1" applyAlignment="1">
      <alignment horizontal="center" vertical="center"/>
    </xf>
    <xf numFmtId="49" fontId="28" fillId="0" borderId="1" xfId="79" applyNumberFormat="1" applyFont="1" applyFill="1" applyBorder="1" applyAlignment="1" applyProtection="1">
      <alignment horizontal="left" vertical="center" wrapText="1"/>
    </xf>
    <xf numFmtId="182" fontId="25" fillId="0" borderId="1" xfId="76" applyNumberFormat="1" applyFont="1" applyFill="1" applyBorder="1" applyAlignment="1" applyProtection="1">
      <alignment horizontal="right" vertical="center" wrapText="1"/>
    </xf>
    <xf numFmtId="49" fontId="28" fillId="0" borderId="1" xfId="54" applyNumberFormat="1" applyFont="1" applyFill="1" applyBorder="1" applyAlignment="1" applyProtection="1">
      <alignment horizontal="left" vertical="center" wrapText="1"/>
    </xf>
    <xf numFmtId="181" fontId="7" fillId="0" borderId="0" xfId="73" applyNumberFormat="1" applyAlignment="1"/>
    <xf numFmtId="0" fontId="7" fillId="0" borderId="0" xfId="73" applyAlignment="1">
      <alignment vertical="center"/>
    </xf>
    <xf numFmtId="0" fontId="25" fillId="0" borderId="0" xfId="73" applyFont="1" applyFill="1" applyAlignment="1" applyProtection="1">
      <alignment horizontal="left" vertical="center"/>
    </xf>
    <xf numFmtId="4" fontId="25" fillId="0" borderId="0" xfId="73" applyNumberFormat="1" applyFont="1" applyFill="1" applyAlignment="1" applyProtection="1">
      <alignment horizontal="right" vertical="center"/>
    </xf>
    <xf numFmtId="184" fontId="32" fillId="0" borderId="0" xfId="73" applyNumberFormat="1" applyFont="1" applyFill="1" applyAlignment="1">
      <alignment vertical="center"/>
    </xf>
    <xf numFmtId="0" fontId="25" fillId="0" borderId="0" xfId="73" applyFont="1" applyFill="1" applyAlignment="1">
      <alignment horizontal="right" vertical="center"/>
    </xf>
    <xf numFmtId="0" fontId="28" fillId="0" borderId="1" xfId="74" applyNumberFormat="1" applyFont="1" applyFill="1" applyBorder="1" applyAlignment="1" applyProtection="1">
      <alignment horizontal="center" vertical="center"/>
    </xf>
    <xf numFmtId="49" fontId="28" fillId="0" borderId="1" xfId="49" applyNumberFormat="1" applyFont="1" applyFill="1" applyBorder="1" applyAlignment="1" applyProtection="1">
      <alignment vertical="center"/>
    </xf>
    <xf numFmtId="0" fontId="35" fillId="0" borderId="0" xfId="59" applyFont="1">
      <alignment vertical="center"/>
    </xf>
    <xf numFmtId="181" fontId="25" fillId="0" borderId="1" xfId="72" applyNumberFormat="1" applyFont="1" applyBorder="1" applyAlignment="1">
      <alignment horizontal="right" vertical="center" wrapText="1"/>
    </xf>
    <xf numFmtId="181" fontId="28" fillId="0" borderId="1" xfId="72" applyNumberFormat="1" applyFont="1" applyBorder="1" applyAlignment="1">
      <alignment horizontal="right" vertical="center" wrapText="1"/>
    </xf>
    <xf numFmtId="181" fontId="25" fillId="2" borderId="1" xfId="72" applyNumberFormat="1" applyFont="1" applyFill="1" applyBorder="1" applyAlignment="1">
      <alignment horizontal="right" vertical="center" wrapText="1"/>
    </xf>
    <xf numFmtId="49" fontId="28" fillId="0" borderId="1" xfId="54" applyNumberFormat="1" applyFont="1" applyFill="1" applyBorder="1" applyAlignment="1" applyProtection="1">
      <alignment vertical="center"/>
    </xf>
    <xf numFmtId="0" fontId="7" fillId="0" borderId="0" xfId="51">
      <alignment vertical="center"/>
    </xf>
    <xf numFmtId="0" fontId="6" fillId="0" borderId="0" xfId="51" applyFont="1" applyAlignment="1">
      <alignment horizontal="center" vertical="center" wrapText="1"/>
    </xf>
    <xf numFmtId="0" fontId="7" fillId="0" borderId="0" xfId="51" applyFill="1">
      <alignment vertical="center"/>
    </xf>
    <xf numFmtId="0" fontId="0" fillId="0" borderId="0" xfId="0" applyFont="1" applyFill="1" applyAlignment="1">
      <alignment vertical="center"/>
    </xf>
    <xf numFmtId="0" fontId="36" fillId="0" borderId="0" xfId="63" applyFont="1" applyAlignment="1">
      <alignment horizontal="center" vertical="center" shrinkToFit="1"/>
    </xf>
    <xf numFmtId="0" fontId="8" fillId="0" borderId="0" xfId="63" applyFont="1" applyAlignment="1">
      <alignment horizontal="center" vertical="center" shrinkToFit="1"/>
    </xf>
    <xf numFmtId="0" fontId="26" fillId="0" borderId="0" xfId="63" applyFont="1" applyBorder="1" applyAlignment="1">
      <alignment horizontal="left" vertical="center" wrapText="1"/>
    </xf>
    <xf numFmtId="0" fontId="26" fillId="0" borderId="0" xfId="0" applyFont="1" applyFill="1" applyAlignment="1">
      <alignment horizontal="right"/>
    </xf>
    <xf numFmtId="0" fontId="28" fillId="0" borderId="1" xfId="52" applyFont="1" applyBorder="1" applyAlignment="1">
      <alignment horizontal="center" vertical="center"/>
    </xf>
    <xf numFmtId="49" fontId="28" fillId="0" borderId="1" xfId="0" applyNumberFormat="1" applyFont="1" applyFill="1" applyBorder="1" applyAlignment="1" applyProtection="1">
      <alignment vertical="center" wrapText="1"/>
    </xf>
    <xf numFmtId="181" fontId="25" fillId="0" borderId="1" xfId="1" applyNumberFormat="1" applyFont="1" applyBorder="1" applyAlignment="1">
      <alignment horizontal="right" vertical="center" wrapText="1"/>
    </xf>
    <xf numFmtId="0" fontId="25" fillId="0" borderId="1" xfId="57" applyNumberFormat="1"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7" fillId="0" borderId="0"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0" borderId="9" xfId="0" applyFont="1" applyFill="1" applyBorder="1" applyAlignment="1">
      <alignment horizontal="left" vertical="center"/>
    </xf>
    <xf numFmtId="0" fontId="9" fillId="0" borderId="0" xfId="0" applyFont="1" applyFill="1" applyAlignment="1"/>
    <xf numFmtId="0" fontId="8" fillId="0" borderId="0" xfId="66" applyFont="1" applyFill="1" applyAlignment="1">
      <alignment horizontal="center" vertical="center" shrinkToFit="1"/>
    </xf>
    <xf numFmtId="0" fontId="26" fillId="0" borderId="0" xfId="66" applyFont="1" applyFill="1" applyAlignment="1">
      <alignment horizontal="left" vertical="center" wrapText="1"/>
    </xf>
    <xf numFmtId="180" fontId="25" fillId="0" borderId="0" xfId="70" applyNumberFormat="1" applyFont="1" applyFill="1" applyBorder="1" applyAlignment="1">
      <alignment horizontal="right" vertical="center"/>
    </xf>
    <xf numFmtId="0" fontId="28" fillId="0" borderId="1" xfId="70" applyFont="1" applyFill="1" applyBorder="1" applyAlignment="1">
      <alignment horizontal="center" vertical="center"/>
    </xf>
    <xf numFmtId="180" fontId="28" fillId="0" borderId="1" xfId="51" applyNumberFormat="1" applyFont="1" applyFill="1" applyBorder="1" applyAlignment="1">
      <alignment horizontal="center" vertical="center" wrapText="1"/>
    </xf>
    <xf numFmtId="182" fontId="6" fillId="0" borderId="1" xfId="3" applyNumberFormat="1" applyFont="1" applyFill="1" applyBorder="1" applyAlignment="1">
      <alignment horizontal="right" vertical="center" wrapText="1"/>
    </xf>
    <xf numFmtId="181" fontId="5" fillId="0" borderId="1" xfId="51" applyNumberFormat="1" applyFont="1" applyFill="1" applyBorder="1" applyAlignment="1">
      <alignment horizontal="right" vertical="center" wrapText="1"/>
    </xf>
    <xf numFmtId="182" fontId="5" fillId="0" borderId="1" xfId="51" applyNumberFormat="1" applyFont="1" applyFill="1" applyBorder="1" applyAlignment="1">
      <alignment horizontal="right" vertical="center" wrapText="1"/>
    </xf>
    <xf numFmtId="181" fontId="28" fillId="0" borderId="1" xfId="51" applyNumberFormat="1" applyFont="1" applyFill="1" applyBorder="1" applyAlignment="1">
      <alignment horizontal="right" vertical="center" wrapText="1"/>
    </xf>
    <xf numFmtId="182" fontId="28" fillId="0" borderId="1" xfId="51" applyNumberFormat="1" applyFont="1" applyFill="1" applyBorder="1" applyAlignment="1">
      <alignment horizontal="right" vertical="center" wrapText="1"/>
    </xf>
    <xf numFmtId="181" fontId="25" fillId="0" borderId="1" xfId="51" applyNumberFormat="1" applyFont="1" applyFill="1" applyBorder="1" applyAlignment="1">
      <alignment horizontal="right" vertical="center" wrapText="1"/>
    </xf>
    <xf numFmtId="182" fontId="25" fillId="0" borderId="1" xfId="51" applyNumberFormat="1" applyFont="1" applyFill="1" applyBorder="1" applyAlignment="1">
      <alignment horizontal="right" vertical="center" wrapText="1"/>
    </xf>
    <xf numFmtId="182" fontId="28" fillId="0" borderId="1" xfId="51" applyNumberFormat="1" applyFont="1" applyBorder="1" applyAlignment="1">
      <alignment horizontal="right" vertical="center" wrapText="1"/>
    </xf>
    <xf numFmtId="182" fontId="25" fillId="0" borderId="1" xfId="51"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182" fontId="6" fillId="0" borderId="1" xfId="51" applyNumberFormat="1" applyFont="1" applyFill="1" applyBorder="1" applyAlignment="1">
      <alignment horizontal="right" vertical="center" wrapText="1"/>
    </xf>
    <xf numFmtId="0" fontId="28" fillId="0" borderId="1" xfId="51" applyFont="1" applyFill="1" applyBorder="1" applyAlignment="1">
      <alignment horizontal="distributed" vertical="center" wrapText="1"/>
    </xf>
    <xf numFmtId="0" fontId="28" fillId="0" borderId="1" xfId="57" applyNumberFormat="1" applyFont="1" applyFill="1" applyBorder="1" applyAlignment="1">
      <alignment horizontal="left" vertical="center" wrapText="1"/>
    </xf>
    <xf numFmtId="0" fontId="25" fillId="0" borderId="1" xfId="57" applyNumberFormat="1" applyFont="1" applyFill="1" applyBorder="1" applyAlignment="1">
      <alignment horizontal="left" vertical="center" wrapText="1" indent="1"/>
    </xf>
    <xf numFmtId="181" fontId="5" fillId="0" borderId="1" xfId="0" applyNumberFormat="1" applyFont="1" applyFill="1" applyBorder="1" applyAlignment="1">
      <alignment horizontal="right" vertical="center" wrapText="1"/>
    </xf>
    <xf numFmtId="0" fontId="28" fillId="0" borderId="1" xfId="51" applyFont="1" applyFill="1" applyBorder="1" applyAlignment="1">
      <alignment horizontal="left" vertical="center" wrapText="1"/>
    </xf>
    <xf numFmtId="181" fontId="6" fillId="0" borderId="1" xfId="0" applyNumberFormat="1" applyFont="1" applyFill="1" applyBorder="1" applyAlignment="1">
      <alignment horizontal="right" vertical="center" wrapText="1"/>
    </xf>
    <xf numFmtId="41" fontId="9" fillId="0" borderId="0" xfId="0" applyNumberFormat="1" applyFont="1" applyFill="1" applyAlignment="1"/>
    <xf numFmtId="181" fontId="9" fillId="0" borderId="0" xfId="0" applyNumberFormat="1" applyFont="1" applyFill="1" applyAlignment="1"/>
    <xf numFmtId="0" fontId="7" fillId="0" borderId="0" xfId="57" applyAlignment="1"/>
    <xf numFmtId="0" fontId="38" fillId="3" borderId="0" xfId="57" applyFont="1" applyFill="1" applyAlignment="1"/>
    <xf numFmtId="0" fontId="8" fillId="0" borderId="0" xfId="66" applyFont="1" applyAlignment="1">
      <alignment horizontal="center" vertical="center" shrinkToFit="1"/>
    </xf>
    <xf numFmtId="0" fontId="39" fillId="3" borderId="0" xfId="66" applyFont="1" applyFill="1" applyAlignment="1">
      <alignment horizontal="center" vertical="center" shrinkToFit="1"/>
    </xf>
    <xf numFmtId="0" fontId="26" fillId="0" borderId="0" xfId="66" applyFont="1" applyAlignment="1">
      <alignment horizontal="left" vertical="center" wrapText="1"/>
    </xf>
    <xf numFmtId="0" fontId="40" fillId="0" borderId="0" xfId="66" applyFont="1" applyFill="1" applyAlignment="1">
      <alignment horizontal="left" vertical="center" wrapText="1"/>
    </xf>
    <xf numFmtId="0" fontId="25" fillId="0" borderId="0" xfId="57" applyFont="1" applyAlignment="1">
      <alignment horizontal="right" vertical="center"/>
    </xf>
    <xf numFmtId="0" fontId="28" fillId="0" borderId="1" xfId="57" applyFont="1" applyFill="1" applyBorder="1" applyAlignment="1">
      <alignment horizontal="center" vertical="center" wrapText="1"/>
    </xf>
    <xf numFmtId="181" fontId="6" fillId="0" borderId="1" xfId="1" applyNumberFormat="1" applyFont="1" applyFill="1" applyBorder="1" applyAlignment="1">
      <alignment horizontal="right" vertical="center" wrapText="1"/>
    </xf>
    <xf numFmtId="0" fontId="34" fillId="0" borderId="1" xfId="0" applyFont="1" applyFill="1" applyBorder="1" applyAlignment="1" applyProtection="1">
      <alignment horizontal="right" vertical="center"/>
      <protection locked="0"/>
    </xf>
    <xf numFmtId="182" fontId="10" fillId="0" borderId="1" xfId="66" applyNumberFormat="1" applyFont="1" applyFill="1" applyBorder="1" applyAlignment="1">
      <alignment horizontal="right" vertical="center" wrapText="1"/>
    </xf>
    <xf numFmtId="0" fontId="34" fillId="3" borderId="1" xfId="0" applyFont="1" applyFill="1" applyBorder="1" applyAlignment="1" applyProtection="1">
      <alignment horizontal="right" vertical="center"/>
      <protection locked="0"/>
    </xf>
    <xf numFmtId="182" fontId="26" fillId="0" borderId="1" xfId="0" applyNumberFormat="1" applyFont="1" applyFill="1" applyBorder="1" applyAlignment="1">
      <alignment horizontal="right" vertical="center" wrapText="1"/>
    </xf>
    <xf numFmtId="0" fontId="34" fillId="0" borderId="1" xfId="0" applyNumberFormat="1" applyFont="1" applyFill="1" applyBorder="1" applyAlignment="1" applyProtection="1">
      <alignment horizontal="right" vertical="center"/>
    </xf>
    <xf numFmtId="182" fontId="26" fillId="0" borderId="1" xfId="66" applyNumberFormat="1" applyFont="1" applyFill="1" applyBorder="1" applyAlignment="1">
      <alignment horizontal="right" vertical="center" wrapText="1"/>
    </xf>
    <xf numFmtId="3" fontId="34" fillId="3" borderId="1" xfId="0" applyNumberFormat="1" applyFont="1" applyFill="1" applyBorder="1" applyAlignment="1" applyProtection="1">
      <alignment horizontal="right" vertical="center" wrapText="1"/>
      <protection locked="0"/>
    </xf>
    <xf numFmtId="3" fontId="34" fillId="0" borderId="1" xfId="0" applyNumberFormat="1" applyFont="1" applyFill="1" applyBorder="1" applyAlignment="1" applyProtection="1">
      <alignment horizontal="right" vertical="center" wrapText="1"/>
      <protection locked="0"/>
    </xf>
    <xf numFmtId="4" fontId="41" fillId="0" borderId="1" xfId="71" applyNumberFormat="1" applyFont="1" applyFill="1" applyBorder="1" applyAlignment="1" applyProtection="1">
      <alignment horizontal="right" vertical="center"/>
    </xf>
    <xf numFmtId="4" fontId="42" fillId="0" borderId="1" xfId="71" applyNumberFormat="1" applyFont="1" applyFill="1" applyBorder="1" applyAlignment="1" applyProtection="1">
      <alignment horizontal="right" vertical="center"/>
    </xf>
    <xf numFmtId="181" fontId="5" fillId="0" borderId="1" xfId="1" applyNumberFormat="1" applyFont="1" applyFill="1" applyBorder="1" applyAlignment="1">
      <alignment horizontal="right" vertical="center" wrapText="1"/>
    </xf>
    <xf numFmtId="182" fontId="5" fillId="0" borderId="1" xfId="3" applyNumberFormat="1" applyFont="1" applyFill="1" applyBorder="1" applyAlignment="1" applyProtection="1">
      <alignment horizontal="right" vertical="center" wrapText="1"/>
    </xf>
    <xf numFmtId="181" fontId="28" fillId="0" borderId="1" xfId="66" applyNumberFormat="1" applyFont="1" applyFill="1" applyBorder="1" applyAlignment="1">
      <alignment horizontal="right" vertical="center" wrapText="1"/>
    </xf>
    <xf numFmtId="181" fontId="25" fillId="0" borderId="1" xfId="66" applyNumberFormat="1" applyFont="1" applyFill="1" applyBorder="1" applyAlignment="1">
      <alignment horizontal="right" vertical="center" wrapText="1"/>
    </xf>
    <xf numFmtId="181" fontId="25" fillId="3" borderId="1" xfId="66" applyNumberFormat="1" applyFont="1" applyFill="1" applyBorder="1" applyAlignment="1">
      <alignment horizontal="right" vertical="center" wrapText="1"/>
    </xf>
    <xf numFmtId="181" fontId="28" fillId="3" borderId="1" xfId="51" applyNumberFormat="1" applyFont="1" applyFill="1" applyBorder="1" applyAlignment="1">
      <alignment horizontal="right" vertical="center" wrapText="1"/>
    </xf>
    <xf numFmtId="181" fontId="25" fillId="3" borderId="1" xfId="51" applyNumberFormat="1" applyFont="1" applyFill="1" applyBorder="1" applyAlignment="1">
      <alignment horizontal="right" vertical="center" wrapText="1"/>
    </xf>
    <xf numFmtId="181" fontId="25" fillId="0" borderId="1" xfId="68" applyNumberFormat="1" applyFont="1" applyFill="1" applyBorder="1" applyAlignment="1">
      <alignment horizontal="right" vertical="center" wrapText="1"/>
    </xf>
    <xf numFmtId="181" fontId="10" fillId="0" borderId="1" xfId="0" applyNumberFormat="1" applyFont="1" applyFill="1" applyBorder="1" applyAlignment="1">
      <alignment horizontal="right" vertical="center" wrapText="1"/>
    </xf>
    <xf numFmtId="181" fontId="28" fillId="0" borderId="1" xfId="68" applyNumberFormat="1" applyFont="1" applyFill="1" applyBorder="1" applyAlignment="1">
      <alignment horizontal="right" vertical="center" wrapText="1"/>
    </xf>
    <xf numFmtId="182"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1" fontId="28" fillId="0" borderId="1" xfId="68" applyNumberFormat="1" applyFont="1" applyFill="1" applyBorder="1" applyAlignment="1">
      <alignment horizontal="right" vertical="center" wrapText="1"/>
    </xf>
    <xf numFmtId="182" fontId="28" fillId="0" borderId="1" xfId="3" applyNumberFormat="1" applyFont="1" applyFill="1" applyBorder="1" applyAlignment="1">
      <alignment horizontal="right"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181" fontId="28" fillId="3" borderId="1" xfId="1" applyNumberFormat="1" applyFont="1" applyFill="1" applyBorder="1" applyAlignment="1">
      <alignment horizontal="right" vertical="center" wrapText="1"/>
    </xf>
    <xf numFmtId="41" fontId="7" fillId="0" borderId="0" xfId="57" applyNumberFormat="1" applyAlignment="1"/>
    <xf numFmtId="181" fontId="7" fillId="0" borderId="0" xfId="57" applyNumberFormat="1" applyAlignment="1"/>
    <xf numFmtId="0" fontId="25" fillId="0" borderId="0" xfId="57" applyFont="1" applyAlignment="1"/>
    <xf numFmtId="0" fontId="7" fillId="0" borderId="0" xfId="57" applyFill="1" applyAlignment="1"/>
    <xf numFmtId="0" fontId="8" fillId="2" borderId="0" xfId="66" applyFont="1" applyFill="1" applyAlignment="1">
      <alignment horizontal="center" vertical="center" shrinkToFit="1"/>
    </xf>
    <xf numFmtId="0" fontId="43" fillId="2" borderId="0" xfId="66" applyFont="1" applyFill="1" applyAlignment="1">
      <alignment vertical="center" shrinkToFit="1"/>
    </xf>
    <xf numFmtId="0" fontId="26" fillId="2" borderId="0" xfId="66" applyFont="1" applyFill="1" applyAlignment="1">
      <alignment horizontal="left" vertical="center" wrapText="1"/>
    </xf>
    <xf numFmtId="0" fontId="25" fillId="2" borderId="0" xfId="57" applyFont="1" applyFill="1" applyAlignment="1">
      <alignment horizontal="right" vertical="center"/>
    </xf>
    <xf numFmtId="180" fontId="7" fillId="2" borderId="0" xfId="70" applyNumberFormat="1" applyFont="1" applyFill="1" applyBorder="1" applyAlignment="1">
      <alignment vertical="center"/>
    </xf>
    <xf numFmtId="0" fontId="28" fillId="0" borderId="1" xfId="70" applyFont="1" applyFill="1" applyBorder="1" applyAlignment="1">
      <alignment horizontal="distributed" vertical="center" wrapText="1" indent="3"/>
    </xf>
    <xf numFmtId="0" fontId="7" fillId="2" borderId="0" xfId="57" applyFill="1" applyAlignment="1"/>
    <xf numFmtId="0" fontId="7" fillId="2" borderId="0" xfId="69" applyFill="1" applyAlignment="1"/>
    <xf numFmtId="41" fontId="25" fillId="0" borderId="1" xfId="51" applyNumberFormat="1" applyFont="1" applyFill="1" applyBorder="1" applyAlignment="1">
      <alignment horizontal="right" vertical="center" wrapText="1"/>
    </xf>
    <xf numFmtId="41" fontId="25" fillId="0" borderId="1" xfId="51" applyNumberFormat="1" applyFont="1" applyBorder="1" applyAlignment="1">
      <alignment horizontal="right" vertical="center" wrapText="1"/>
    </xf>
    <xf numFmtId="41" fontId="28" fillId="0" borderId="1" xfId="51" applyNumberFormat="1" applyFont="1" applyFill="1" applyBorder="1" applyAlignment="1">
      <alignment horizontal="right" vertical="center" wrapText="1"/>
    </xf>
    <xf numFmtId="0" fontId="25" fillId="0" borderId="1" xfId="65" applyNumberFormat="1" applyFont="1" applyFill="1" applyBorder="1" applyAlignment="1">
      <alignment horizontal="left" vertical="center" wrapText="1"/>
    </xf>
    <xf numFmtId="0" fontId="28" fillId="0" borderId="1" xfId="70" applyFont="1" applyFill="1" applyBorder="1" applyAlignment="1">
      <alignment horizontal="left" vertical="center" wrapText="1"/>
    </xf>
    <xf numFmtId="0" fontId="25" fillId="0" borderId="1" xfId="65" applyNumberFormat="1" applyFont="1" applyFill="1" applyBorder="1" applyAlignment="1">
      <alignment horizontal="left" vertical="center" wrapText="1" indent="2"/>
    </xf>
    <xf numFmtId="0" fontId="25" fillId="0" borderId="1" xfId="65" applyNumberFormat="1" applyFont="1" applyFill="1" applyBorder="1" applyAlignment="1">
      <alignment horizontal="left" vertical="center" wrapText="1" indent="1"/>
    </xf>
    <xf numFmtId="0" fontId="28" fillId="0" borderId="1" xfId="65" applyNumberFormat="1" applyFont="1" applyFill="1" applyBorder="1" applyAlignment="1">
      <alignment horizontal="left" vertical="center" wrapText="1"/>
    </xf>
    <xf numFmtId="41" fontId="7" fillId="0" borderId="0" xfId="57" applyNumberFormat="1" applyFill="1" applyAlignment="1"/>
    <xf numFmtId="179" fontId="25" fillId="0" borderId="0" xfId="67" applyNumberFormat="1" applyFont="1" applyFill="1" applyBorder="1" applyAlignment="1" applyProtection="1">
      <alignment horizontal="left" vertical="center"/>
    </xf>
    <xf numFmtId="0" fontId="25" fillId="0" borderId="0" xfId="57" applyFont="1" applyFill="1" applyBorder="1" applyAlignment="1">
      <alignment vertical="center"/>
    </xf>
    <xf numFmtId="0" fontId="25" fillId="0" borderId="0" xfId="57" applyFont="1" applyFill="1" applyAlignment="1">
      <alignment vertical="center"/>
    </xf>
    <xf numFmtId="179" fontId="29" fillId="0" borderId="0" xfId="67" applyNumberFormat="1" applyFont="1" applyFill="1" applyBorder="1" applyAlignment="1" applyProtection="1">
      <alignment horizontal="right" vertical="center"/>
    </xf>
    <xf numFmtId="0" fontId="44" fillId="2" borderId="0" xfId="59" applyFont="1" applyFill="1">
      <alignment vertical="center"/>
    </xf>
    <xf numFmtId="41" fontId="25" fillId="0" borderId="1" xfId="68" applyNumberFormat="1" applyFont="1" applyFill="1" applyBorder="1" applyAlignment="1">
      <alignment horizontal="right" vertical="center" wrapText="1"/>
    </xf>
    <xf numFmtId="41" fontId="45" fillId="0" borderId="1" xfId="0" applyNumberFormat="1" applyFont="1" applyFill="1" applyBorder="1" applyAlignment="1">
      <alignment horizontal="right" vertical="center" wrapText="1"/>
    </xf>
    <xf numFmtId="41" fontId="34"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6" fillId="0" borderId="1" xfId="0" applyNumberFormat="1" applyFont="1" applyFill="1" applyBorder="1" applyAlignment="1">
      <alignment horizontal="right" vertical="center" wrapText="1"/>
    </xf>
    <xf numFmtId="41" fontId="25" fillId="0" borderId="1" xfId="66"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66"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0" fontId="46" fillId="0" borderId="0" xfId="0" applyFont="1" applyFill="1" applyAlignment="1"/>
    <xf numFmtId="0" fontId="47" fillId="0" borderId="0" xfId="54" applyFont="1" applyFill="1" applyAlignment="1">
      <alignment horizontal="center" vertical="center"/>
    </xf>
    <xf numFmtId="0" fontId="26" fillId="0" borderId="0" xfId="54" applyFont="1" applyFill="1" applyAlignment="1">
      <alignment horizontal="left" vertical="center"/>
    </xf>
    <xf numFmtId="0" fontId="26" fillId="0" borderId="0" xfId="0" applyFont="1" applyFill="1" applyAlignment="1">
      <alignment vertical="center"/>
    </xf>
    <xf numFmtId="0" fontId="26" fillId="0" borderId="0" xfId="54" applyFont="1" applyFill="1" applyAlignment="1">
      <alignment horizontal="right" vertical="center"/>
    </xf>
    <xf numFmtId="181" fontId="7" fillId="0" borderId="0" xfId="57" applyNumberFormat="1" applyFont="1" applyFill="1" applyAlignment="1">
      <alignment horizontal="center" vertical="center" wrapText="1"/>
    </xf>
    <xf numFmtId="0" fontId="26" fillId="0" borderId="1" xfId="0" applyFont="1" applyFill="1" applyBorder="1" applyAlignment="1">
      <alignment horizontal="left" vertical="center" wrapText="1"/>
    </xf>
    <xf numFmtId="181" fontId="25" fillId="0" borderId="1" xfId="0" applyNumberFormat="1" applyFont="1" applyFill="1" applyBorder="1" applyAlignment="1">
      <alignment vertical="center" wrapText="1"/>
    </xf>
    <xf numFmtId="182" fontId="25" fillId="0" borderId="1" xfId="3" applyNumberFormat="1" applyFont="1" applyFill="1" applyBorder="1" applyAlignment="1">
      <alignment vertical="center" wrapText="1"/>
    </xf>
    <xf numFmtId="0" fontId="35" fillId="0" borderId="0" xfId="59" applyFont="1" applyFill="1" applyAlignment="1">
      <alignment horizontal="center" vertical="center"/>
    </xf>
    <xf numFmtId="182" fontId="6" fillId="0" borderId="1" xfId="3" applyNumberFormat="1" applyFont="1" applyFill="1" applyBorder="1" applyAlignment="1" applyProtection="1">
      <alignment horizontal="right" vertical="center" wrapText="1" shrinkToFit="1"/>
    </xf>
    <xf numFmtId="0" fontId="35" fillId="2" borderId="0" xfId="59" applyFont="1" applyFill="1" applyAlignment="1">
      <alignment horizontal="center" vertical="center"/>
    </xf>
    <xf numFmtId="0" fontId="10" fillId="0"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7" fillId="0" borderId="0" xfId="51" applyProtection="1">
      <alignment vertical="center"/>
    </xf>
    <xf numFmtId="0" fontId="35" fillId="0" borderId="0" xfId="51" applyFont="1" applyProtection="1">
      <alignment vertical="center"/>
    </xf>
    <xf numFmtId="0" fontId="48" fillId="0" borderId="0" xfId="51" applyFont="1" applyAlignment="1" applyProtection="1">
      <alignment horizontal="center" vertical="center"/>
    </xf>
    <xf numFmtId="0" fontId="48" fillId="0" borderId="0" xfId="51" applyFont="1" applyProtection="1">
      <alignment vertical="center"/>
    </xf>
    <xf numFmtId="0" fontId="7" fillId="2" borderId="0" xfId="51" applyFill="1" applyProtection="1">
      <alignment vertical="center"/>
    </xf>
    <xf numFmtId="180" fontId="7" fillId="0" borderId="0" xfId="51" applyNumberFormat="1" applyProtection="1">
      <alignment vertical="center"/>
    </xf>
    <xf numFmtId="181" fontId="7" fillId="0" borderId="0" xfId="57" applyNumberFormat="1" applyAlignment="1" applyProtection="1"/>
    <xf numFmtId="0" fontId="7" fillId="0" borderId="0" xfId="51" applyFill="1" applyProtection="1">
      <alignment vertical="center"/>
    </xf>
    <xf numFmtId="0" fontId="49" fillId="0" borderId="0" xfId="0" applyFont="1" applyFill="1" applyAlignment="1">
      <alignment horizontal="center" vertical="center"/>
    </xf>
    <xf numFmtId="181" fontId="7" fillId="0" borderId="0" xfId="57" applyNumberFormat="1" applyFill="1" applyAlignment="1" applyProtection="1"/>
    <xf numFmtId="0" fontId="35" fillId="0" borderId="0" xfId="51" applyFont="1" applyFill="1" applyProtection="1">
      <alignment vertical="center"/>
    </xf>
    <xf numFmtId="0" fontId="25" fillId="0" borderId="0" xfId="51" applyFont="1" applyFill="1" applyProtection="1">
      <alignment vertical="center"/>
    </xf>
    <xf numFmtId="180" fontId="25" fillId="0" borderId="0" xfId="51" applyNumberFormat="1" applyFont="1" applyFill="1" applyBorder="1" applyAlignment="1" applyProtection="1">
      <alignment horizontal="right" vertical="center"/>
    </xf>
    <xf numFmtId="181" fontId="35" fillId="0" borderId="0" xfId="57" applyNumberFormat="1" applyFont="1" applyFill="1" applyAlignment="1" applyProtection="1"/>
    <xf numFmtId="180" fontId="28" fillId="0" borderId="12" xfId="51" applyNumberFormat="1" applyFont="1" applyFill="1" applyBorder="1" applyAlignment="1" applyProtection="1">
      <alignment horizontal="center" vertical="center" wrapText="1"/>
    </xf>
    <xf numFmtId="0" fontId="28" fillId="0" borderId="1" xfId="51" applyFont="1" applyFill="1" applyBorder="1" applyAlignment="1" applyProtection="1">
      <alignment horizontal="distributed" vertical="center" wrapText="1" indent="3"/>
    </xf>
    <xf numFmtId="180" fontId="28" fillId="0" borderId="1" xfId="51" applyNumberFormat="1" applyFont="1" applyFill="1" applyBorder="1" applyAlignment="1" applyProtection="1">
      <alignment horizontal="center" vertical="center" wrapText="1"/>
    </xf>
    <xf numFmtId="0" fontId="48" fillId="0" borderId="0" xfId="51" applyFont="1" applyFill="1" applyAlignment="1" applyProtection="1">
      <alignment horizontal="center" vertical="center" wrapText="1"/>
    </xf>
    <xf numFmtId="0" fontId="48" fillId="0" borderId="0" xfId="51" applyFont="1" applyFill="1" applyAlignment="1" applyProtection="1">
      <alignment horizontal="center" vertical="center"/>
    </xf>
    <xf numFmtId="0" fontId="10" fillId="3" borderId="14"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right" vertical="center"/>
      <protection locked="0"/>
    </xf>
    <xf numFmtId="182" fontId="28" fillId="0" borderId="1" xfId="3" applyNumberFormat="1" applyFont="1" applyFill="1" applyBorder="1" applyAlignment="1" applyProtection="1">
      <alignment horizontal="right" vertical="center" wrapText="1" shrinkToFit="1"/>
    </xf>
    <xf numFmtId="0" fontId="35" fillId="0" borderId="0" xfId="59" applyFont="1" applyFill="1" applyProtection="1">
      <alignment vertical="center"/>
    </xf>
    <xf numFmtId="49" fontId="26" fillId="0" borderId="1" xfId="0" applyNumberFormat="1"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0" fontId="26" fillId="3" borderId="14" xfId="0" applyFont="1" applyFill="1" applyBorder="1" applyAlignment="1" applyProtection="1">
      <alignment horizontal="left" vertical="center"/>
    </xf>
    <xf numFmtId="49" fontId="26" fillId="3" borderId="1" xfId="0" applyNumberFormat="1" applyFont="1" applyFill="1" applyBorder="1" applyAlignment="1" applyProtection="1">
      <alignment horizontal="left" vertical="center" wrapText="1"/>
    </xf>
    <xf numFmtId="3" fontId="26" fillId="3" borderId="1" xfId="0" applyNumberFormat="1" applyFont="1" applyFill="1" applyBorder="1" applyAlignment="1" applyProtection="1">
      <alignment horizontal="right" vertical="center"/>
      <protection locked="0"/>
    </xf>
    <xf numFmtId="3" fontId="50" fillId="0" borderId="1" xfId="0" applyNumberFormat="1" applyFont="1" applyFill="1" applyBorder="1" applyAlignment="1" applyProtection="1">
      <alignment horizontal="right" vertical="center"/>
      <protection locked="0"/>
    </xf>
    <xf numFmtId="182" fontId="25" fillId="0" borderId="1" xfId="3" applyNumberFormat="1" applyFont="1" applyFill="1" applyBorder="1" applyAlignment="1" applyProtection="1">
      <alignment horizontal="right" vertical="center" wrapText="1" shrinkToFit="1"/>
      <protection locked="0"/>
    </xf>
    <xf numFmtId="3" fontId="26" fillId="0" borderId="1" xfId="0" applyNumberFormat="1" applyFont="1" applyFill="1" applyBorder="1" applyAlignment="1" applyProtection="1">
      <alignment horizontal="right" vertical="center"/>
    </xf>
    <xf numFmtId="182" fontId="25"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82" fontId="28" fillId="0" borderId="1" xfId="3" applyNumberFormat="1" applyFont="1" applyFill="1" applyBorder="1" applyAlignment="1" applyProtection="1">
      <alignment horizontal="right" vertical="center" wrapText="1" shrinkToFit="1"/>
      <protection locked="0"/>
    </xf>
    <xf numFmtId="182" fontId="6" fillId="0" borderId="1" xfId="3" applyNumberFormat="1" applyFont="1" applyFill="1" applyBorder="1" applyAlignment="1" applyProtection="1">
      <alignment horizontal="right" vertical="center" wrapText="1"/>
      <protection locked="0"/>
    </xf>
    <xf numFmtId="182" fontId="5" fillId="0" borderId="1" xfId="3" applyNumberFormat="1" applyFont="1" applyFill="1" applyBorder="1" applyAlignment="1" applyProtection="1">
      <alignment horizontal="right" vertical="center" wrapText="1"/>
      <protection locked="0"/>
    </xf>
    <xf numFmtId="49" fontId="10" fillId="3" borderId="14" xfId="0" applyNumberFormat="1" applyFont="1" applyFill="1" applyBorder="1" applyAlignment="1" applyProtection="1">
      <alignment horizontal="left" vertical="center" wrapText="1"/>
    </xf>
    <xf numFmtId="49" fontId="26" fillId="3" borderId="14" xfId="0" applyNumberFormat="1" applyFont="1" applyFill="1" applyBorder="1" applyAlignment="1" applyProtection="1">
      <alignment horizontal="left" vertical="center" wrapText="1"/>
    </xf>
    <xf numFmtId="3" fontId="51" fillId="0" borderId="1" xfId="0" applyNumberFormat="1" applyFont="1" applyFill="1" applyBorder="1" applyAlignment="1" applyProtection="1">
      <alignment horizontal="right" vertical="center"/>
      <protection locked="0"/>
    </xf>
    <xf numFmtId="49" fontId="52" fillId="3" borderId="14" xfId="0" applyNumberFormat="1" applyFont="1" applyFill="1" applyBorder="1" applyAlignment="1" applyProtection="1">
      <alignment horizontal="distributed" vertical="center"/>
    </xf>
    <xf numFmtId="49" fontId="52" fillId="0" borderId="1" xfId="0" applyNumberFormat="1" applyFont="1" applyFill="1" applyBorder="1" applyAlignment="1" applyProtection="1">
      <alignment horizontal="distributed" vertical="center" wrapText="1"/>
    </xf>
    <xf numFmtId="3" fontId="6" fillId="0" borderId="1" xfId="0" applyNumberFormat="1" applyFont="1" applyFill="1" applyBorder="1" applyAlignment="1" applyProtection="1">
      <alignment horizontal="right" vertical="center"/>
      <protection locked="0"/>
    </xf>
    <xf numFmtId="49" fontId="28" fillId="0" borderId="12" xfId="51" applyNumberFormat="1" applyFont="1" applyFill="1" applyBorder="1" applyAlignment="1" applyProtection="1">
      <alignment horizontal="left" vertical="center"/>
    </xf>
    <xf numFmtId="0" fontId="28" fillId="0" borderId="1" xfId="51" applyFont="1" applyFill="1" applyBorder="1" applyAlignment="1" applyProtection="1">
      <alignment horizontal="left" vertical="center" wrapText="1"/>
    </xf>
    <xf numFmtId="0" fontId="25" fillId="0" borderId="1" xfId="51" applyFont="1" applyFill="1" applyBorder="1" applyAlignment="1" applyProtection="1">
      <alignment horizontal="left" vertical="center" wrapText="1"/>
    </xf>
    <xf numFmtId="49" fontId="25" fillId="0" borderId="12" xfId="51" applyNumberFormat="1" applyFont="1" applyFill="1" applyBorder="1" applyAlignment="1" applyProtection="1">
      <alignment horizontal="left" vertical="center"/>
    </xf>
    <xf numFmtId="49" fontId="25" fillId="0" borderId="12" xfId="51" applyNumberFormat="1" applyFont="1" applyBorder="1" applyAlignment="1" applyProtection="1">
      <alignment horizontal="left" vertical="center"/>
    </xf>
    <xf numFmtId="0" fontId="25" fillId="2" borderId="1" xfId="51" applyFont="1" applyFill="1" applyBorder="1" applyAlignment="1" applyProtection="1">
      <alignment horizontal="left" vertical="center" wrapText="1"/>
    </xf>
    <xf numFmtId="49" fontId="26" fillId="0" borderId="12" xfId="53" applyNumberFormat="1" applyFont="1" applyFill="1" applyBorder="1" applyAlignment="1" applyProtection="1">
      <alignment horizontal="left" vertical="center"/>
    </xf>
    <xf numFmtId="181" fontId="6" fillId="0" borderId="1" xfId="1" applyNumberFormat="1" applyFont="1" applyFill="1" applyBorder="1" applyAlignment="1" applyProtection="1">
      <alignment horizontal="right" vertical="center" wrapText="1"/>
      <protection locked="0"/>
    </xf>
    <xf numFmtId="0" fontId="25" fillId="0" borderId="1" xfId="59" applyFont="1" applyFill="1" applyBorder="1" applyAlignment="1" applyProtection="1">
      <alignment horizontal="left" vertical="center" wrapText="1"/>
    </xf>
    <xf numFmtId="0" fontId="28" fillId="0" borderId="1" xfId="59" applyFont="1" applyFill="1" applyBorder="1" applyAlignment="1" applyProtection="1">
      <alignment horizontal="left" vertical="center" wrapText="1"/>
    </xf>
    <xf numFmtId="49" fontId="28" fillId="0" borderId="12" xfId="51" applyNumberFormat="1" applyFont="1" applyFill="1" applyBorder="1" applyAlignment="1" applyProtection="1">
      <alignment horizontal="distributed" vertical="center" indent="1"/>
    </xf>
    <xf numFmtId="0" fontId="28" fillId="0" borderId="1" xfId="51" applyFont="1" applyFill="1" applyBorder="1" applyAlignment="1" applyProtection="1">
      <alignment horizontal="distributed" vertical="center" wrapText="1" indent="1"/>
    </xf>
    <xf numFmtId="181" fontId="7" fillId="2" borderId="0" xfId="51" applyNumberFormat="1" applyFill="1" applyProtection="1">
      <alignment vertical="center"/>
    </xf>
    <xf numFmtId="0" fontId="35" fillId="0" borderId="0" xfId="51" applyFont="1">
      <alignment vertical="center"/>
    </xf>
    <xf numFmtId="0" fontId="48" fillId="0" borderId="0" xfId="51" applyFont="1" applyAlignment="1">
      <alignment horizontal="center" vertical="center"/>
    </xf>
    <xf numFmtId="180" fontId="7" fillId="0" borderId="0" xfId="51" applyNumberFormat="1">
      <alignment vertical="center"/>
    </xf>
    <xf numFmtId="0" fontId="35" fillId="0" borderId="0" xfId="51" applyFont="1" applyFill="1">
      <alignment vertical="center"/>
    </xf>
    <xf numFmtId="0" fontId="25" fillId="0" borderId="0" xfId="51" applyFont="1" applyFill="1">
      <alignment vertical="center"/>
    </xf>
    <xf numFmtId="0" fontId="53" fillId="0" borderId="0" xfId="51" applyFont="1" applyFill="1">
      <alignment vertical="center"/>
    </xf>
    <xf numFmtId="180" fontId="25" fillId="0" borderId="0" xfId="51" applyNumberFormat="1" applyFont="1" applyFill="1" applyAlignment="1">
      <alignment horizontal="right" vertical="center"/>
    </xf>
    <xf numFmtId="180" fontId="28" fillId="0" borderId="12" xfId="51" applyNumberFormat="1" applyFont="1" applyFill="1" applyBorder="1" applyAlignment="1">
      <alignment horizontal="center" vertical="center" wrapText="1"/>
    </xf>
    <xf numFmtId="0" fontId="28" fillId="0" borderId="1" xfId="51" applyFont="1" applyFill="1" applyBorder="1" applyAlignment="1">
      <alignment horizontal="distributed" vertical="center" wrapText="1" indent="3"/>
    </xf>
    <xf numFmtId="0" fontId="54" fillId="0" borderId="0" xfId="64" applyFont="1" applyFill="1" applyAlignment="1">
      <alignment vertical="center" wrapText="1"/>
    </xf>
    <xf numFmtId="0" fontId="35" fillId="0" borderId="0" xfId="59" applyFont="1" applyFill="1">
      <alignment vertical="center"/>
    </xf>
    <xf numFmtId="182" fontId="28" fillId="0" borderId="1" xfId="3" applyNumberFormat="1" applyFont="1" applyFill="1" applyBorder="1" applyAlignment="1" applyProtection="1">
      <alignment horizontal="right" vertical="center" wrapText="1"/>
      <protection locked="0"/>
    </xf>
    <xf numFmtId="3" fontId="5" fillId="0" borderId="1" xfId="0" applyNumberFormat="1" applyFont="1" applyFill="1" applyBorder="1" applyAlignment="1" applyProtection="1">
      <alignment horizontal="right" vertical="center"/>
      <protection locked="0"/>
    </xf>
    <xf numFmtId="182" fontId="25" fillId="0" borderId="1" xfId="3" applyNumberFormat="1" applyFont="1" applyFill="1" applyBorder="1" applyAlignment="1" applyProtection="1">
      <alignment horizontal="right" vertical="center" wrapText="1"/>
      <protection locked="0"/>
    </xf>
    <xf numFmtId="0" fontId="25" fillId="3" borderId="14" xfId="0" applyFont="1" applyFill="1" applyBorder="1" applyAlignment="1" applyProtection="1">
      <alignment vertical="center"/>
    </xf>
    <xf numFmtId="0" fontId="28" fillId="0" borderId="12" xfId="51" applyFont="1" applyFill="1" applyBorder="1" applyAlignment="1">
      <alignment horizontal="left" vertical="center"/>
    </xf>
    <xf numFmtId="0" fontId="28" fillId="0" borderId="1" xfId="59" applyFont="1" applyFill="1" applyBorder="1" applyAlignment="1">
      <alignment horizontal="left" vertical="center"/>
    </xf>
    <xf numFmtId="180" fontId="28" fillId="0" borderId="1" xfId="51" applyNumberFormat="1" applyFont="1" applyFill="1" applyBorder="1" applyAlignment="1" applyProtection="1">
      <alignment horizontal="right" vertical="center" wrapText="1"/>
      <protection locked="0"/>
    </xf>
    <xf numFmtId="181" fontId="6" fillId="0" borderId="1" xfId="0" applyNumberFormat="1" applyFont="1" applyFill="1" applyBorder="1" applyAlignment="1" applyProtection="1">
      <alignment horizontal="right" vertical="center" wrapText="1"/>
    </xf>
    <xf numFmtId="0" fontId="25" fillId="0" borderId="12" xfId="51" applyFont="1" applyFill="1" applyBorder="1" applyAlignment="1">
      <alignment horizontal="left" vertical="center"/>
    </xf>
    <xf numFmtId="0" fontId="25" fillId="0" borderId="1" xfId="51" applyFont="1" applyFill="1" applyBorder="1" applyAlignment="1">
      <alignment horizontal="left" vertical="center"/>
    </xf>
    <xf numFmtId="3" fontId="28"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180" fontId="25" fillId="0" borderId="1" xfId="51" applyNumberFormat="1" applyFont="1" applyFill="1" applyBorder="1" applyAlignment="1" applyProtection="1">
      <alignment horizontal="right" vertical="center" wrapText="1"/>
      <protection locked="0"/>
    </xf>
    <xf numFmtId="185" fontId="6" fillId="0" borderId="1" xfId="1" applyNumberFormat="1" applyFont="1" applyFill="1" applyBorder="1" applyAlignment="1" applyProtection="1">
      <alignment horizontal="right" vertical="center" wrapText="1"/>
    </xf>
    <xf numFmtId="0" fontId="25" fillId="0" borderId="12" xfId="51" applyFont="1" applyBorder="1" applyAlignment="1">
      <alignment horizontal="left" vertical="center"/>
    </xf>
    <xf numFmtId="0" fontId="25" fillId="2" borderId="1" xfId="51" applyFont="1" applyFill="1" applyBorder="1" applyAlignment="1">
      <alignment horizontal="left" vertical="center"/>
    </xf>
    <xf numFmtId="0" fontId="25" fillId="0" borderId="12" xfId="51" applyFont="1" applyFill="1" applyBorder="1">
      <alignment vertical="center"/>
    </xf>
    <xf numFmtId="0" fontId="28" fillId="0" borderId="1" xfId="51" applyFont="1" applyFill="1" applyBorder="1" applyAlignment="1">
      <alignment horizontal="distributed" vertical="center" indent="1"/>
    </xf>
    <xf numFmtId="0" fontId="0" fillId="0" borderId="0" xfId="0" applyFont="1" applyFill="1" applyBorder="1" applyAlignment="1"/>
    <xf numFmtId="180" fontId="7" fillId="0" borderId="0" xfId="51" applyNumberFormat="1" applyFill="1" applyProtection="1">
      <alignment vertical="center"/>
    </xf>
    <xf numFmtId="0" fontId="49" fillId="0" borderId="0" xfId="0" applyFont="1" applyFill="1" applyBorder="1" applyAlignment="1">
      <alignment horizontal="center" vertical="center"/>
    </xf>
    <xf numFmtId="49" fontId="10" fillId="0" borderId="12" xfId="53" applyNumberFormat="1" applyFont="1" applyFill="1" applyBorder="1" applyAlignment="1" applyProtection="1">
      <alignment horizontal="left" vertical="center"/>
    </xf>
    <xf numFmtId="0" fontId="28" fillId="2" borderId="1" xfId="51" applyFont="1" applyFill="1" applyBorder="1" applyAlignment="1" applyProtection="1">
      <alignment horizontal="left" vertical="center" wrapText="1"/>
    </xf>
    <xf numFmtId="49" fontId="26" fillId="0" borderId="12" xfId="53" applyNumberFormat="1" applyFont="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5" fillId="2" borderId="1" xfId="0" applyNumberFormat="1" applyFont="1" applyFill="1" applyBorder="1" applyAlignment="1" applyProtection="1">
      <alignment horizontal="right" vertical="center"/>
      <protection locked="0"/>
    </xf>
    <xf numFmtId="182" fontId="25" fillId="2" borderId="1" xfId="3" applyNumberFormat="1" applyFont="1" applyFill="1" applyBorder="1" applyAlignment="1" applyProtection="1">
      <alignment horizontal="right" vertical="center" wrapText="1"/>
      <protection locked="0"/>
    </xf>
    <xf numFmtId="0" fontId="7" fillId="0" borderId="12" xfId="51" applyFill="1" applyBorder="1" applyAlignment="1" applyProtection="1">
      <alignment horizontal="left" vertical="center"/>
    </xf>
    <xf numFmtId="181" fontId="6" fillId="0" borderId="1" xfId="1" applyNumberFormat="1" applyFont="1" applyFill="1" applyBorder="1" applyAlignment="1" applyProtection="1">
      <alignment horizontal="right" vertical="center" wrapText="1"/>
    </xf>
    <xf numFmtId="3" fontId="7" fillId="0" borderId="0" xfId="51" applyNumberFormat="1" applyFill="1" applyProtection="1">
      <alignment vertical="center"/>
    </xf>
    <xf numFmtId="0" fontId="28" fillId="0" borderId="12" xfId="51" applyFont="1" applyFill="1" applyBorder="1" applyAlignment="1" applyProtection="1">
      <alignment horizontal="left" vertical="center"/>
    </xf>
    <xf numFmtId="0" fontId="28" fillId="0" borderId="1" xfId="59" applyFont="1" applyFill="1" applyBorder="1" applyAlignment="1" applyProtection="1">
      <alignment horizontal="left" vertical="center"/>
    </xf>
    <xf numFmtId="0" fontId="25" fillId="0" borderId="12" xfId="51" applyFont="1" applyFill="1" applyBorder="1" applyAlignment="1" applyProtection="1">
      <alignment horizontal="left" vertical="center"/>
    </xf>
    <xf numFmtId="0" fontId="25" fillId="0" borderId="1" xfId="51" applyFont="1" applyFill="1" applyBorder="1" applyAlignment="1" applyProtection="1">
      <alignment horizontal="left" vertical="center"/>
    </xf>
    <xf numFmtId="3" fontId="7" fillId="0" borderId="0" xfId="51" applyNumberFormat="1">
      <alignment vertical="center"/>
    </xf>
    <xf numFmtId="0" fontId="55" fillId="0" borderId="0" xfId="0" applyFont="1" applyFill="1" applyBorder="1" applyAlignment="1">
      <alignment horizontal="center" vertical="center"/>
    </xf>
    <xf numFmtId="0" fontId="55" fillId="0" borderId="15" xfId="0" applyFont="1" applyFill="1" applyBorder="1" applyAlignment="1">
      <alignment horizontal="center" vertical="center"/>
    </xf>
    <xf numFmtId="0" fontId="28" fillId="0" borderId="2" xfId="52" applyFont="1" applyBorder="1" applyAlignment="1">
      <alignment horizontal="center" vertical="center"/>
    </xf>
    <xf numFmtId="0" fontId="28" fillId="0" borderId="12" xfId="52" applyFont="1" applyBorder="1" applyAlignment="1">
      <alignment horizontal="center" vertical="center"/>
    </xf>
    <xf numFmtId="0" fontId="28" fillId="0" borderId="9" xfId="52" applyFont="1" applyBorder="1" applyAlignment="1">
      <alignment horizontal="center" vertical="center"/>
    </xf>
    <xf numFmtId="0" fontId="28" fillId="0" borderId="4" xfId="52" applyFont="1" applyBorder="1" applyAlignment="1">
      <alignment horizontal="center" vertical="center"/>
    </xf>
    <xf numFmtId="49" fontId="28" fillId="0" borderId="1" xfId="49" applyNumberFormat="1" applyFont="1" applyFill="1" applyBorder="1" applyAlignment="1" applyProtection="1">
      <alignment horizontal="center" vertical="center"/>
    </xf>
    <xf numFmtId="0" fontId="56" fillId="0" borderId="1" xfId="0" applyFont="1" applyFill="1" applyBorder="1" applyAlignment="1">
      <alignment horizontal="center" vertical="center"/>
    </xf>
    <xf numFmtId="182" fontId="56" fillId="0" borderId="1" xfId="3" applyNumberFormat="1" applyFont="1" applyFill="1" applyBorder="1" applyAlignment="1">
      <alignment horizontal="center" vertical="center"/>
    </xf>
    <xf numFmtId="0" fontId="56" fillId="0" borderId="1" xfId="0" applyFont="1" applyFill="1" applyBorder="1" applyAlignment="1"/>
    <xf numFmtId="9" fontId="56" fillId="0" borderId="1" xfId="3" applyFont="1" applyFill="1" applyBorder="1" applyAlignment="1">
      <alignment horizontal="center" vertical="center"/>
    </xf>
    <xf numFmtId="0" fontId="4"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58" fillId="0" borderId="0" xfId="60" applyFont="1" applyAlignment="1"/>
    <xf numFmtId="0" fontId="26" fillId="0" borderId="0" xfId="0" applyFont="1" applyFill="1" applyAlignment="1">
      <alignment horizontal="right" vertical="center"/>
    </xf>
    <xf numFmtId="0" fontId="28" fillId="0" borderId="1" xfId="52" applyFont="1" applyBorder="1" applyAlignment="1">
      <alignment horizontal="center" vertical="center" wrapText="1"/>
    </xf>
    <xf numFmtId="0" fontId="28" fillId="0" borderId="1" xfId="0" applyFont="1" applyFill="1" applyBorder="1" applyAlignment="1">
      <alignment horizontal="left" vertical="center"/>
    </xf>
    <xf numFmtId="181" fontId="28" fillId="0" borderId="1" xfId="1" applyNumberFormat="1" applyFont="1" applyBorder="1" applyAlignment="1">
      <alignment horizontal="right" vertical="center" wrapText="1"/>
    </xf>
    <xf numFmtId="181" fontId="26"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xf>
    <xf numFmtId="0" fontId="28" fillId="0" borderId="0" xfId="0" applyFont="1" applyFill="1" applyBorder="1" applyAlignment="1">
      <alignment horizontal="left" vertical="center"/>
    </xf>
    <xf numFmtId="181" fontId="28" fillId="0" borderId="0" xfId="1" applyNumberFormat="1" applyFont="1" applyBorder="1" applyAlignment="1">
      <alignment horizontal="right" vertical="center" wrapText="1"/>
    </xf>
    <xf numFmtId="0" fontId="7" fillId="0" borderId="0" xfId="51" applyFont="1" applyFill="1">
      <alignment vertical="center"/>
    </xf>
    <xf numFmtId="0" fontId="7" fillId="0" borderId="0" xfId="51" applyFont="1">
      <alignment vertical="center"/>
    </xf>
    <xf numFmtId="180" fontId="7" fillId="0" borderId="0" xfId="51" applyNumberFormat="1" applyFont="1">
      <alignment vertical="center"/>
    </xf>
    <xf numFmtId="181" fontId="7" fillId="0" borderId="0" xfId="51" applyNumberFormat="1">
      <alignment vertical="center"/>
    </xf>
    <xf numFmtId="0" fontId="59" fillId="0" borderId="0" xfId="54" applyFont="1" applyAlignment="1">
      <alignment horizontal="center" vertical="center"/>
    </xf>
    <xf numFmtId="0" fontId="9" fillId="0" borderId="0" xfId="54" applyFont="1" applyAlignment="1">
      <alignment horizontal="right"/>
    </xf>
    <xf numFmtId="180" fontId="28" fillId="0" borderId="13" xfId="51" applyNumberFormat="1" applyFont="1" applyBorder="1" applyAlignment="1">
      <alignment horizontal="center" vertical="center" wrapText="1"/>
    </xf>
    <xf numFmtId="181" fontId="7" fillId="2" borderId="0" xfId="57" applyNumberFormat="1" applyFont="1" applyFill="1" applyAlignment="1">
      <alignment horizontal="center" vertical="center" wrapText="1"/>
    </xf>
    <xf numFmtId="0" fontId="10" fillId="0" borderId="1" xfId="0" applyFont="1" applyFill="1" applyBorder="1" applyAlignment="1">
      <alignment horizontal="left" vertical="center" wrapText="1"/>
    </xf>
    <xf numFmtId="181" fontId="5" fillId="0" borderId="1" xfId="1" applyNumberFormat="1" applyFont="1" applyFill="1" applyBorder="1" applyAlignment="1" applyProtection="1">
      <alignment horizontal="right" vertical="center" wrapText="1"/>
    </xf>
    <xf numFmtId="181" fontId="10" fillId="0" borderId="9" xfId="0" applyNumberFormat="1" applyFont="1" applyFill="1" applyBorder="1" applyAlignment="1">
      <alignment vertical="center" wrapText="1"/>
    </xf>
    <xf numFmtId="181" fontId="10" fillId="0" borderId="1" xfId="0" applyNumberFormat="1" applyFont="1" applyFill="1" applyBorder="1" applyAlignment="1">
      <alignment vertical="center" wrapText="1"/>
    </xf>
    <xf numFmtId="181" fontId="26" fillId="0" borderId="9" xfId="0" applyNumberFormat="1" applyFont="1" applyFill="1" applyBorder="1" applyAlignment="1">
      <alignment vertical="center" wrapText="1"/>
    </xf>
    <xf numFmtId="181" fontId="26" fillId="0" borderId="1" xfId="0" applyNumberFormat="1" applyFont="1" applyFill="1" applyBorder="1" applyAlignment="1">
      <alignment vertical="center" wrapText="1"/>
    </xf>
    <xf numFmtId="0" fontId="28" fillId="0" borderId="1" xfId="62" applyFont="1" applyFill="1" applyBorder="1" applyAlignment="1">
      <alignment horizontal="left" vertical="center" wrapText="1"/>
    </xf>
    <xf numFmtId="186" fontId="60" fillId="0" borderId="1" xfId="0" applyNumberFormat="1" applyFont="1" applyFill="1" applyBorder="1" applyAlignment="1">
      <alignment horizontal="center" vertical="center" wrapText="1"/>
    </xf>
    <xf numFmtId="186" fontId="42" fillId="0" borderId="0" xfId="0" applyNumberFormat="1" applyFont="1" applyFill="1" applyBorder="1" applyAlignment="1">
      <alignment horizontal="left" vertical="center" wrapText="1"/>
    </xf>
    <xf numFmtId="0" fontId="8" fillId="0" borderId="0" xfId="54" applyFont="1" applyFill="1" applyBorder="1" applyAlignment="1">
      <alignment horizontal="center" vertical="center"/>
    </xf>
    <xf numFmtId="0" fontId="26" fillId="0" borderId="0" xfId="54" applyFont="1" applyBorder="1" applyAlignment="1">
      <alignment horizontal="left" vertical="center"/>
    </xf>
    <xf numFmtId="0" fontId="26" fillId="0" borderId="0" xfId="54" applyFont="1" applyBorder="1" applyAlignment="1">
      <alignment horizontal="right" vertical="center"/>
    </xf>
    <xf numFmtId="187" fontId="10" fillId="0" borderId="1" xfId="58" applyNumberFormat="1" applyFont="1" applyFill="1" applyBorder="1" applyAlignment="1">
      <alignment horizontal="left" vertical="center"/>
    </xf>
    <xf numFmtId="181" fontId="10" fillId="0" borderId="1" xfId="58" applyNumberFormat="1" applyFont="1" applyFill="1" applyBorder="1" applyAlignment="1">
      <alignment horizontal="right" vertical="center" wrapText="1"/>
    </xf>
    <xf numFmtId="187" fontId="26" fillId="0" borderId="1" xfId="58" applyNumberFormat="1" applyFont="1" applyFill="1" applyBorder="1" applyAlignment="1">
      <alignment horizontal="left" vertical="center"/>
    </xf>
    <xf numFmtId="185" fontId="61" fillId="0" borderId="1" xfId="1" applyNumberFormat="1" applyFont="1" applyFill="1" applyBorder="1" applyAlignment="1">
      <alignment vertical="center"/>
    </xf>
    <xf numFmtId="181" fontId="26" fillId="0" borderId="1" xfId="58" applyNumberFormat="1" applyFont="1" applyFill="1" applyBorder="1" applyAlignment="1">
      <alignment horizontal="right" vertical="center" wrapText="1"/>
    </xf>
    <xf numFmtId="0" fontId="10" fillId="0" borderId="1" xfId="58" applyFont="1" applyFill="1" applyBorder="1" applyAlignment="1">
      <alignment horizontal="center" vertical="center"/>
    </xf>
    <xf numFmtId="0" fontId="9" fillId="0" borderId="0" xfId="0" applyFont="1" applyFill="1" applyAlignment="1" applyProtection="1"/>
    <xf numFmtId="0" fontId="27" fillId="0" borderId="0" xfId="51" applyFont="1">
      <alignment vertical="center"/>
    </xf>
    <xf numFmtId="0" fontId="1" fillId="0" borderId="0" xfId="51" applyFont="1" applyFill="1" applyAlignment="1" applyProtection="1">
      <alignment horizontal="center" vertical="center"/>
    </xf>
    <xf numFmtId="0" fontId="35" fillId="2" borderId="0" xfId="51" applyFont="1" applyFill="1">
      <alignment vertical="center"/>
    </xf>
    <xf numFmtId="0" fontId="26" fillId="0" borderId="0" xfId="51" applyFont="1">
      <alignment vertical="center"/>
    </xf>
    <xf numFmtId="0" fontId="53" fillId="2" borderId="0" xfId="51" applyFont="1" applyFill="1">
      <alignment vertical="center"/>
    </xf>
    <xf numFmtId="180" fontId="25" fillId="2" borderId="0" xfId="51" applyNumberFormat="1" applyFont="1" applyFill="1" applyBorder="1" applyAlignment="1">
      <alignment horizontal="right" vertical="center"/>
    </xf>
    <xf numFmtId="180" fontId="28" fillId="2" borderId="1" xfId="51" applyNumberFormat="1" applyFont="1" applyFill="1" applyBorder="1" applyAlignment="1">
      <alignment horizontal="center" vertical="center" wrapText="1"/>
    </xf>
    <xf numFmtId="0" fontId="28" fillId="2" borderId="1" xfId="51" applyFont="1" applyFill="1" applyBorder="1" applyAlignment="1">
      <alignment horizontal="distributed" vertical="center" wrapText="1" indent="3"/>
    </xf>
    <xf numFmtId="0" fontId="26" fillId="3" borderId="1" xfId="0" applyNumberFormat="1" applyFont="1" applyFill="1" applyBorder="1" applyAlignment="1" applyProtection="1">
      <alignment horizontal="left" vertical="center"/>
    </xf>
    <xf numFmtId="0" fontId="25" fillId="3" borderId="1" xfId="0" applyNumberFormat="1" applyFont="1" applyFill="1" applyBorder="1" applyAlignment="1" applyProtection="1">
      <alignment horizontal="left" vertical="center"/>
      <protection locked="0"/>
    </xf>
    <xf numFmtId="0" fontId="26" fillId="3" borderId="1" xfId="0" applyFont="1" applyFill="1" applyBorder="1" applyAlignment="1" applyProtection="1">
      <alignment horizontal="left" vertical="center"/>
      <protection locked="0"/>
    </xf>
    <xf numFmtId="0" fontId="26" fillId="3" borderId="1" xfId="0" applyFont="1" applyFill="1" applyBorder="1" applyAlignment="1" applyProtection="1">
      <alignment horizontal="left" vertical="center"/>
    </xf>
    <xf numFmtId="0" fontId="26" fillId="3" borderId="1" xfId="0" applyNumberFormat="1" applyFont="1" applyFill="1" applyBorder="1" applyAlignment="1" applyProtection="1">
      <alignment horizontal="left" vertical="center" wrapText="1"/>
    </xf>
    <xf numFmtId="0" fontId="26" fillId="3" borderId="1" xfId="0" applyNumberFormat="1" applyFont="1" applyFill="1" applyBorder="1" applyAlignment="1" applyProtection="1">
      <alignment vertical="center" wrapText="1"/>
    </xf>
    <xf numFmtId="49" fontId="26" fillId="3" borderId="1" xfId="0" applyNumberFormat="1" applyFont="1" applyFill="1" applyBorder="1" applyAlignment="1" applyProtection="1">
      <alignment vertical="center" wrapText="1"/>
    </xf>
    <xf numFmtId="49" fontId="28" fillId="0" borderId="1" xfId="0" applyNumberFormat="1" applyFont="1" applyFill="1" applyBorder="1" applyAlignment="1">
      <alignment vertical="center" wrapText="1"/>
    </xf>
    <xf numFmtId="0" fontId="25" fillId="0" borderId="1" xfId="0" applyFont="1" applyFill="1" applyBorder="1" applyAlignment="1">
      <alignment horizontal="left" vertical="center"/>
    </xf>
    <xf numFmtId="49" fontId="26" fillId="0" borderId="1" xfId="0" applyNumberFormat="1" applyFont="1" applyFill="1" applyBorder="1" applyAlignment="1" applyProtection="1">
      <alignment horizontal="left" vertical="center"/>
    </xf>
    <xf numFmtId="49" fontId="26" fillId="3"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left" vertical="center" wrapText="1"/>
      <protection locked="0"/>
    </xf>
    <xf numFmtId="3" fontId="28" fillId="0" borderId="1"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49" fontId="28" fillId="2" borderId="1" xfId="56" applyNumberFormat="1" applyFont="1" applyFill="1" applyBorder="1" applyAlignment="1" applyProtection="1">
      <alignment horizontal="left" vertical="center"/>
    </xf>
    <xf numFmtId="0" fontId="28" fillId="0" borderId="1" xfId="51" applyFont="1" applyFill="1" applyBorder="1" applyAlignment="1">
      <alignment horizontal="center" vertical="center" wrapText="1"/>
    </xf>
    <xf numFmtId="0" fontId="28" fillId="0" borderId="0" xfId="51" applyFont="1" applyFill="1" applyAlignment="1">
      <alignment horizontal="center" vertical="center" wrapText="1"/>
    </xf>
    <xf numFmtId="0" fontId="7" fillId="2" borderId="0" xfId="59" applyFill="1">
      <alignment vertical="center"/>
    </xf>
    <xf numFmtId="0" fontId="7" fillId="0" borderId="0" xfId="59" applyFill="1">
      <alignment vertical="center"/>
    </xf>
    <xf numFmtId="0" fontId="25" fillId="0" borderId="0" xfId="51" applyFont="1" applyFill="1" applyAlignment="1">
      <alignment horizontal="left" vertical="center"/>
    </xf>
    <xf numFmtId="180" fontId="25" fillId="0" borderId="0" xfId="51" applyNumberFormat="1" applyFont="1" applyFill="1" applyBorder="1" applyAlignment="1">
      <alignment horizontal="right" vertical="center"/>
    </xf>
    <xf numFmtId="180" fontId="28" fillId="0" borderId="12" xfId="51" applyNumberFormat="1" applyFont="1" applyFill="1" applyBorder="1" applyAlignment="1">
      <alignment vertical="center" wrapText="1"/>
    </xf>
    <xf numFmtId="0" fontId="28" fillId="0" borderId="12" xfId="51" applyNumberFormat="1" applyFont="1" applyFill="1" applyBorder="1" applyAlignment="1">
      <alignment horizontal="left" vertical="center"/>
    </xf>
    <xf numFmtId="0" fontId="28" fillId="0" borderId="1" xfId="51" applyNumberFormat="1" applyFont="1" applyFill="1" applyBorder="1" applyAlignment="1">
      <alignment vertical="center" wrapText="1"/>
    </xf>
    <xf numFmtId="181" fontId="28" fillId="0" borderId="1" xfId="1" applyNumberFormat="1" applyFont="1" applyFill="1" applyBorder="1" applyAlignment="1" applyProtection="1">
      <alignment horizontal="right" vertical="center" wrapText="1"/>
      <protection locked="0"/>
    </xf>
    <xf numFmtId="0" fontId="25" fillId="0" borderId="1" xfId="51" applyFont="1" applyFill="1" applyBorder="1" applyAlignment="1">
      <alignment horizontal="left" vertical="center" wrapText="1"/>
    </xf>
    <xf numFmtId="181" fontId="5" fillId="0" borderId="1" xfId="1" applyNumberFormat="1" applyFont="1" applyFill="1" applyBorder="1" applyAlignment="1" applyProtection="1">
      <alignment horizontal="right" vertical="center" wrapText="1"/>
      <protection locked="0"/>
    </xf>
    <xf numFmtId="181" fontId="25" fillId="0" borderId="1" xfId="1" applyNumberFormat="1" applyFont="1" applyFill="1" applyBorder="1" applyAlignment="1" applyProtection="1">
      <alignment horizontal="right" vertical="center" wrapText="1"/>
      <protection locked="0"/>
    </xf>
    <xf numFmtId="0" fontId="25" fillId="2" borderId="12" xfId="51" applyFont="1" applyFill="1" applyBorder="1" applyAlignment="1">
      <alignment horizontal="left" vertical="center"/>
    </xf>
    <xf numFmtId="0" fontId="25" fillId="2" borderId="1" xfId="51" applyFont="1" applyFill="1" applyBorder="1" applyAlignment="1">
      <alignment horizontal="left" vertical="center" wrapText="1"/>
    </xf>
    <xf numFmtId="181" fontId="25" fillId="2" borderId="1" xfId="1" applyNumberFormat="1" applyFont="1" applyFill="1" applyBorder="1" applyAlignment="1" applyProtection="1">
      <alignment horizontal="right" vertical="center" wrapText="1"/>
      <protection locked="0"/>
    </xf>
    <xf numFmtId="0" fontId="5" fillId="0" borderId="0" xfId="51" applyFont="1" applyFill="1">
      <alignment vertical="center"/>
    </xf>
    <xf numFmtId="181" fontId="25" fillId="2" borderId="1" xfId="1" applyNumberFormat="1" applyFont="1" applyFill="1" applyBorder="1" applyAlignment="1">
      <alignment horizontal="right" vertical="center" wrapText="1"/>
    </xf>
    <xf numFmtId="0" fontId="25" fillId="0" borderId="12" xfId="51" applyFont="1" applyFill="1" applyBorder="1" applyAlignment="1">
      <alignment horizontal="left" vertical="top" wrapText="1"/>
    </xf>
    <xf numFmtId="0" fontId="25" fillId="0" borderId="1" xfId="51" applyNumberFormat="1" applyFont="1" applyFill="1" applyBorder="1" applyAlignment="1">
      <alignment vertical="center" wrapText="1"/>
    </xf>
    <xf numFmtId="0" fontId="28" fillId="0" borderId="12" xfId="51"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3" fontId="5" fillId="0" borderId="1" xfId="0" applyNumberFormat="1" applyFont="1" applyFill="1" applyBorder="1" applyAlignment="1" applyProtection="1">
      <alignment horizontal="right" vertical="center"/>
    </xf>
    <xf numFmtId="0" fontId="28" fillId="0" borderId="12" xfId="51" applyNumberFormat="1" applyFont="1" applyFill="1" applyBorder="1" applyAlignment="1" applyProtection="1">
      <alignment horizontal="left" vertical="center"/>
    </xf>
    <xf numFmtId="0" fontId="28" fillId="0" borderId="1" xfId="51" applyNumberFormat="1" applyFont="1" applyFill="1" applyBorder="1" applyAlignment="1" applyProtection="1">
      <alignment vertical="center" wrapText="1"/>
    </xf>
    <xf numFmtId="0" fontId="25" fillId="2" borderId="12" xfId="59" applyFont="1" applyFill="1" applyBorder="1" applyAlignment="1" applyProtection="1">
      <alignment horizontal="left" vertical="center"/>
    </xf>
    <xf numFmtId="0" fontId="25" fillId="2" borderId="1" xfId="59" applyFont="1" applyFill="1" applyBorder="1" applyAlignment="1" applyProtection="1">
      <alignment horizontal="left" vertical="center" wrapText="1"/>
    </xf>
    <xf numFmtId="180" fontId="25" fillId="2" borderId="1" xfId="51" applyNumberFormat="1" applyFont="1" applyFill="1" applyBorder="1" applyAlignment="1" applyProtection="1">
      <alignment horizontal="right" vertical="center" wrapText="1"/>
      <protection locked="0"/>
    </xf>
    <xf numFmtId="180" fontId="25" fillId="0" borderId="1" xfId="59" applyNumberFormat="1" applyFont="1" applyFill="1" applyBorder="1" applyAlignment="1" applyProtection="1">
      <alignment horizontal="right" vertical="center" wrapText="1"/>
      <protection locked="0"/>
    </xf>
    <xf numFmtId="0" fontId="44" fillId="0" borderId="12" xfId="51" applyFont="1" applyFill="1" applyBorder="1" applyAlignment="1">
      <alignment horizontal="distributed" vertical="center"/>
    </xf>
    <xf numFmtId="0" fontId="28" fillId="0" borderId="1" xfId="51" applyFont="1" applyFill="1" applyBorder="1" applyAlignment="1">
      <alignment horizontal="distributed" vertical="center" wrapText="1" indent="2"/>
    </xf>
    <xf numFmtId="181" fontId="7" fillId="0" borderId="0" xfId="51" applyNumberFormat="1" applyFill="1">
      <alignment vertical="center"/>
    </xf>
    <xf numFmtId="0" fontId="9" fillId="0" borderId="0" xfId="51" applyFont="1" applyFill="1">
      <alignment vertical="center"/>
    </xf>
    <xf numFmtId="180" fontId="28" fillId="0" borderId="16" xfId="51" applyNumberFormat="1" applyFont="1" applyFill="1" applyBorder="1" applyAlignment="1">
      <alignment horizontal="center" vertical="center" wrapText="1"/>
    </xf>
    <xf numFmtId="180" fontId="28" fillId="0" borderId="0" xfId="51" applyNumberFormat="1" applyFont="1" applyFill="1" applyAlignment="1">
      <alignment horizontal="center" vertical="center" wrapText="1"/>
    </xf>
    <xf numFmtId="181" fontId="25" fillId="0" borderId="1" xfId="61" applyNumberFormat="1" applyFont="1" applyFill="1" applyBorder="1" applyAlignment="1" applyProtection="1">
      <alignment vertical="center" wrapText="1"/>
    </xf>
    <xf numFmtId="182" fontId="25" fillId="0" borderId="1" xfId="3" applyNumberFormat="1" applyFont="1" applyFill="1" applyBorder="1" applyAlignment="1" applyProtection="1">
      <alignment vertical="center" wrapText="1"/>
      <protection locked="0"/>
    </xf>
    <xf numFmtId="49" fontId="25" fillId="0" borderId="1" xfId="61" applyNumberFormat="1" applyFont="1" applyFill="1" applyBorder="1" applyAlignment="1" applyProtection="1">
      <alignment horizontal="left" vertical="center" wrapText="1"/>
    </xf>
    <xf numFmtId="182" fontId="28" fillId="0" borderId="1" xfId="3" applyNumberFormat="1" applyFont="1" applyFill="1" applyBorder="1" applyAlignment="1" applyProtection="1">
      <alignment vertical="center" wrapText="1"/>
      <protection locked="0"/>
    </xf>
    <xf numFmtId="0" fontId="28" fillId="0" borderId="1" xfId="51" applyFont="1" applyFill="1" applyBorder="1" applyAlignment="1">
      <alignment vertical="center" wrapText="1"/>
    </xf>
    <xf numFmtId="180" fontId="28" fillId="0" borderId="1" xfId="51" applyNumberFormat="1" applyFont="1" applyFill="1" applyBorder="1" applyAlignment="1" applyProtection="1">
      <alignment vertical="center" wrapText="1"/>
      <protection locked="0"/>
    </xf>
    <xf numFmtId="0" fontId="25" fillId="0" borderId="12" xfId="51" applyNumberFormat="1" applyFont="1" applyFill="1" applyBorder="1" applyAlignment="1">
      <alignment horizontal="left" vertical="center"/>
    </xf>
    <xf numFmtId="0" fontId="25" fillId="0" borderId="1" xfId="51" applyNumberFormat="1" applyFont="1" applyFill="1" applyBorder="1" applyAlignment="1">
      <alignment horizontal="left" vertical="center" wrapText="1"/>
    </xf>
    <xf numFmtId="180" fontId="25" fillId="0" borderId="1" xfId="51" applyNumberFormat="1" applyFont="1" applyFill="1" applyBorder="1" applyAlignment="1" applyProtection="1">
      <alignment vertical="center" wrapText="1"/>
      <protection locked="0"/>
    </xf>
    <xf numFmtId="182" fontId="25" fillId="0" borderId="1" xfId="50" applyNumberFormat="1" applyFont="1" applyFill="1" applyBorder="1" applyAlignment="1" applyProtection="1">
      <alignment vertical="center" wrapText="1"/>
      <protection locked="0"/>
    </xf>
    <xf numFmtId="0" fontId="25" fillId="0" borderId="12" xfId="59" applyFont="1" applyFill="1" applyBorder="1" applyAlignment="1">
      <alignment horizontal="left" vertical="center"/>
    </xf>
    <xf numFmtId="180" fontId="25" fillId="0" borderId="1" xfId="59" applyNumberFormat="1" applyFont="1" applyFill="1" applyBorder="1" applyAlignment="1" applyProtection="1">
      <alignment vertical="center" wrapText="1"/>
      <protection locked="0"/>
    </xf>
    <xf numFmtId="0" fontId="28" fillId="0" borderId="1" xfId="51" applyNumberFormat="1" applyFont="1" applyFill="1" applyBorder="1" applyAlignment="1">
      <alignment horizontal="left" vertical="center" wrapText="1"/>
    </xf>
    <xf numFmtId="182" fontId="28" fillId="0" borderId="1" xfId="50" applyNumberFormat="1" applyFont="1" applyFill="1" applyBorder="1" applyAlignment="1" applyProtection="1">
      <alignment vertical="center" wrapText="1"/>
      <protection locked="0"/>
    </xf>
    <xf numFmtId="0" fontId="62" fillId="0" borderId="0" xfId="51" applyFont="1" applyFill="1">
      <alignment vertical="center"/>
    </xf>
    <xf numFmtId="3" fontId="7" fillId="0" borderId="0" xfId="51" applyNumberFormat="1" applyFill="1">
      <alignment vertical="center"/>
    </xf>
    <xf numFmtId="0" fontId="28" fillId="2" borderId="0" xfId="51" applyFont="1" applyFill="1" applyAlignment="1" applyProtection="1">
      <alignment horizontal="center" vertical="center" wrapText="1"/>
    </xf>
    <xf numFmtId="0" fontId="25" fillId="2" borderId="0" xfId="51" applyFont="1" applyFill="1" applyProtection="1">
      <alignment vertical="center"/>
    </xf>
    <xf numFmtId="0" fontId="7" fillId="2" borderId="0" xfId="59" applyFill="1" applyProtection="1">
      <alignment vertical="center"/>
    </xf>
    <xf numFmtId="180" fontId="7" fillId="2" borderId="0" xfId="51" applyNumberFormat="1" applyFill="1" applyProtection="1">
      <alignment vertical="center"/>
    </xf>
    <xf numFmtId="0" fontId="63" fillId="2" borderId="0" xfId="51" applyFont="1" applyFill="1" applyProtection="1">
      <alignment vertical="center"/>
    </xf>
    <xf numFmtId="0" fontId="25" fillId="0" borderId="0" xfId="51" applyFont="1" applyFill="1" applyAlignment="1" applyProtection="1">
      <alignment horizontal="left" vertical="center"/>
    </xf>
    <xf numFmtId="0" fontId="53" fillId="0" borderId="0" xfId="51" applyFont="1" applyFill="1" applyProtection="1">
      <alignment vertical="center"/>
    </xf>
    <xf numFmtId="0" fontId="28" fillId="0" borderId="1" xfId="51" applyFont="1" applyFill="1" applyBorder="1" applyAlignment="1" applyProtection="1">
      <alignment horizontal="center" vertical="center" wrapText="1"/>
    </xf>
    <xf numFmtId="180" fontId="28" fillId="0" borderId="0" xfId="51" applyNumberFormat="1" applyFont="1" applyFill="1" applyAlignment="1" applyProtection="1">
      <alignment horizontal="center" vertical="center" wrapText="1"/>
    </xf>
    <xf numFmtId="0" fontId="35" fillId="0" borderId="0" xfId="59" applyFont="1" applyFill="1" applyAlignment="1" applyProtection="1">
      <alignment horizontal="center" vertical="center"/>
    </xf>
    <xf numFmtId="0" fontId="25" fillId="0" borderId="12" xfId="51" applyFont="1" applyFill="1" applyBorder="1" applyAlignment="1" applyProtection="1">
      <alignment horizontal="left" vertical="top" wrapText="1"/>
    </xf>
    <xf numFmtId="0" fontId="25" fillId="0" borderId="1" xfId="51" applyNumberFormat="1" applyFont="1" applyFill="1" applyBorder="1" applyAlignment="1" applyProtection="1">
      <alignment vertical="center" wrapText="1"/>
    </xf>
    <xf numFmtId="0" fontId="28" fillId="0" borderId="12" xfId="51" applyFont="1" applyFill="1" applyBorder="1" applyAlignment="1" applyProtection="1">
      <alignment horizontal="distributed" vertical="center"/>
    </xf>
    <xf numFmtId="182" fontId="28" fillId="0" borderId="1" xfId="50" applyNumberFormat="1" applyFont="1" applyFill="1" applyBorder="1" applyAlignment="1" applyProtection="1">
      <alignment horizontal="right" vertical="center" wrapText="1"/>
      <protection locked="0"/>
    </xf>
    <xf numFmtId="0" fontId="25" fillId="0" borderId="12" xfId="59" applyFont="1" applyFill="1" applyBorder="1" applyAlignment="1" applyProtection="1">
      <alignment horizontal="left" vertical="center"/>
    </xf>
    <xf numFmtId="0" fontId="44" fillId="0" borderId="12" xfId="51" applyFont="1" applyFill="1" applyBorder="1" applyAlignment="1" applyProtection="1">
      <alignment horizontal="distributed" vertical="center"/>
    </xf>
    <xf numFmtId="0" fontId="28" fillId="0" borderId="1" xfId="51" applyNumberFormat="1" applyFont="1" applyFill="1" applyBorder="1" applyAlignment="1" applyProtection="1">
      <alignment horizontal="distributed" vertical="center"/>
    </xf>
    <xf numFmtId="3" fontId="7" fillId="2" borderId="0" xfId="51" applyNumberFormat="1" applyFill="1" applyProtection="1">
      <alignment vertical="center"/>
    </xf>
    <xf numFmtId="0" fontId="25" fillId="0" borderId="12" xfId="51" applyFont="1" applyFill="1" applyBorder="1" applyAlignment="1" applyProtection="1" quotePrefix="1">
      <alignment horizontal="left" vertical="center"/>
    </xf>
    <xf numFmtId="0" fontId="25" fillId="2" borderId="12" xfId="51" applyFont="1" applyFill="1" applyBorder="1" applyAlignment="1" quotePrefix="1">
      <alignment horizontal="left" vertical="center"/>
    </xf>
    <xf numFmtId="49" fontId="11" fillId="0" borderId="1" xfId="85" applyNumberFormat="1" applyFont="1" applyFill="1" applyBorder="1" applyAlignment="1" quotePrefix="1">
      <alignment horizontal="center" vertical="center" wrapText="1"/>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2 2" xfId="49"/>
    <cellStyle name="百分比 2" xfId="50"/>
    <cellStyle name="常规_2007年云南省向人大报送政府收支预算表格式编制过程表 2" xfId="51"/>
    <cellStyle name="常规_2007年云南省向人大报送政府收支预算表格式编制过程表 2 2 2" xfId="52"/>
    <cellStyle name="常规 8" xfId="53"/>
    <cellStyle name="常规 16" xfId="54"/>
    <cellStyle name="常规 428" xfId="55"/>
    <cellStyle name="常规_exceltmp1 2" xfId="56"/>
    <cellStyle name="常规 10" xfId="57"/>
    <cellStyle name="常规 16 2" xfId="58"/>
    <cellStyle name="常规_2007年云南省向人大报送政府收支预算表格式编制过程表" xfId="59"/>
    <cellStyle name="常规 3 7" xfId="60"/>
    <cellStyle name="常规_exceltmp1" xfId="61"/>
    <cellStyle name="常规 4" xfId="62"/>
    <cellStyle name="常规 2 4 2" xfId="63"/>
    <cellStyle name="常规_2004年基金预算(二稿)" xfId="64"/>
    <cellStyle name="常规 10 2_报预算局：2016年云南省及省本级1-7月社保基金预算执行情况表（0823）" xfId="65"/>
    <cellStyle name="常规 2 4" xfId="66"/>
    <cellStyle name="常规 11 3" xfId="67"/>
    <cellStyle name="千位分隔 2" xfId="68"/>
    <cellStyle name="常规 15 2" xfId="69"/>
    <cellStyle name="常规_2007年云南省向人大报送政府收支预算表格式编制过程表 2 2" xfId="70"/>
    <cellStyle name="Normal" xfId="71"/>
    <cellStyle name="常规 28" xfId="72"/>
    <cellStyle name="常规 19 2" xfId="73"/>
    <cellStyle name="常规 19" xfId="74"/>
    <cellStyle name="百分比 2 2" xfId="75"/>
    <cellStyle name="常规 2 2 11 2" xfId="76"/>
    <cellStyle name="常规 2 2 6" xfId="77"/>
    <cellStyle name="常规 2 2" xfId="78"/>
    <cellStyle name="常规 2 2 2" xfId="79"/>
    <cellStyle name="常规 15 2 2" xfId="80"/>
    <cellStyle name="常规 444" xfId="81"/>
    <cellStyle name="常规 5" xfId="82"/>
    <cellStyle name="常规 3 3" xfId="83"/>
    <cellStyle name="常规 2" xfId="84"/>
    <cellStyle name="常规 3" xfId="85"/>
  </cellStyles>
  <dxfs count="6">
    <dxf>
      <font>
        <color indexed="9"/>
      </font>
    </dxf>
    <dxf>
      <font>
        <b val="1"/>
        <i val="0"/>
      </font>
    </dxf>
    <dxf>
      <font>
        <color indexed="10"/>
      </font>
    </dxf>
    <dxf>
      <font>
        <b val="0"/>
        <i val="0"/>
        <color indexed="9"/>
      </font>
    </dxf>
    <dxf>
      <font>
        <b val="0"/>
        <color indexed="9"/>
      </font>
    </dxf>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showGridLines="0" showZeros="0" view="pageBreakPreview" zoomScaleNormal="90" topLeftCell="B1" workbookViewId="0">
      <pane ySplit="4" topLeftCell="A32" activePane="bottomLeft" state="frozen"/>
      <selection/>
      <selection pane="bottomLeft" activeCell="D40" sqref="D40"/>
    </sheetView>
  </sheetViews>
  <sheetFormatPr defaultColWidth="9" defaultRowHeight="15" outlineLevelCol="5"/>
  <cols>
    <col min="1" max="1" width="17.6363636363636" style="307" customWidth="1"/>
    <col min="2" max="2" width="50.7545454545455" style="307" customWidth="1"/>
    <col min="3" max="4" width="20.6363636363636" style="307" customWidth="1"/>
    <col min="5" max="5" width="20.6363636363636" style="538" customWidth="1"/>
    <col min="6" max="16384" width="9" style="456"/>
  </cols>
  <sheetData>
    <row r="1" ht="23" spans="2:2">
      <c r="B1" s="539"/>
    </row>
    <row r="2" ht="45" customHeight="1" spans="1:5">
      <c r="A2" s="458"/>
      <c r="B2" s="458" t="s">
        <v>0</v>
      </c>
      <c r="C2" s="458"/>
      <c r="D2" s="458"/>
      <c r="E2" s="458"/>
    </row>
    <row r="3" ht="18.95" customHeight="1" spans="1:5">
      <c r="A3" s="310"/>
      <c r="B3" s="540"/>
      <c r="C3" s="541"/>
      <c r="D3" s="310"/>
      <c r="E3" s="315" t="s">
        <v>1</v>
      </c>
    </row>
    <row r="4" s="535" customFormat="1" ht="45" customHeight="1" spans="1:6">
      <c r="A4" s="317" t="s">
        <v>2</v>
      </c>
      <c r="B4" s="542" t="s">
        <v>3</v>
      </c>
      <c r="C4" s="319" t="s">
        <v>4</v>
      </c>
      <c r="D4" s="319" t="s">
        <v>5</v>
      </c>
      <c r="E4" s="542" t="s">
        <v>6</v>
      </c>
      <c r="F4" s="543"/>
    </row>
    <row r="5" ht="37.5" customHeight="1" spans="1:6">
      <c r="A5" s="507" t="s">
        <v>7</v>
      </c>
      <c r="B5" s="508" t="s">
        <v>8</v>
      </c>
      <c r="C5" s="477">
        <f>SUM(C6:C20)</f>
        <v>164523</v>
      </c>
      <c r="D5" s="477">
        <f>SUM(D6:D20)</f>
        <v>174706</v>
      </c>
      <c r="E5" s="341">
        <f>IF(C5&lt;&gt;0,D5/C5-1,"")</f>
        <v>0.0618940816785496</v>
      </c>
      <c r="F5" s="544"/>
    </row>
    <row r="6" ht="37.5" customHeight="1" spans="1:6">
      <c r="A6" s="405" t="s">
        <v>9</v>
      </c>
      <c r="B6" s="350" t="s">
        <v>10</v>
      </c>
      <c r="C6" s="104">
        <v>77481</v>
      </c>
      <c r="D6" s="104">
        <f>83328+406</f>
        <v>83734</v>
      </c>
      <c r="E6" s="341">
        <f t="shared" ref="E6:E21" si="0">IF(C6&lt;&gt;0,D6/C6-1,"")</f>
        <v>0.0807036563802739</v>
      </c>
      <c r="F6" s="544" t="str">
        <f t="shared" ref="F6:F20" si="1">IF(LEN(A6)=3,"是",IF(B6&lt;&gt;"",IF(SUM(C6:D6)&lt;&gt;0,"是","否"),"是"))</f>
        <v>是</v>
      </c>
    </row>
    <row r="7" ht="37.5" customHeight="1" spans="1:6">
      <c r="A7" s="405" t="s">
        <v>11</v>
      </c>
      <c r="B7" s="350" t="s">
        <v>12</v>
      </c>
      <c r="C7" s="104">
        <v>8121</v>
      </c>
      <c r="D7" s="104">
        <v>10197</v>
      </c>
      <c r="E7" s="341">
        <f t="shared" si="0"/>
        <v>0.255633542667159</v>
      </c>
      <c r="F7" s="544" t="str">
        <f t="shared" si="1"/>
        <v>是</v>
      </c>
    </row>
    <row r="8" ht="37.5" customHeight="1" spans="1:6">
      <c r="A8" s="405" t="s">
        <v>13</v>
      </c>
      <c r="B8" s="350" t="s">
        <v>14</v>
      </c>
      <c r="C8" s="104">
        <v>2560</v>
      </c>
      <c r="D8" s="104">
        <v>2665</v>
      </c>
      <c r="E8" s="341">
        <f t="shared" si="0"/>
        <v>0.041015625</v>
      </c>
      <c r="F8" s="544" t="str">
        <f t="shared" si="1"/>
        <v>是</v>
      </c>
    </row>
    <row r="9" ht="37.5" customHeight="1" spans="1:6">
      <c r="A9" s="405" t="s">
        <v>15</v>
      </c>
      <c r="B9" s="350" t="s">
        <v>16</v>
      </c>
      <c r="C9" s="104">
        <v>12672</v>
      </c>
      <c r="D9" s="104">
        <v>10334</v>
      </c>
      <c r="E9" s="341">
        <f t="shared" si="0"/>
        <v>-0.184501262626263</v>
      </c>
      <c r="F9" s="544" t="str">
        <f t="shared" si="1"/>
        <v>是</v>
      </c>
    </row>
    <row r="10" ht="37.5" customHeight="1" spans="1:6">
      <c r="A10" s="405" t="s">
        <v>17</v>
      </c>
      <c r="B10" s="350" t="s">
        <v>18</v>
      </c>
      <c r="C10" s="104">
        <v>10361</v>
      </c>
      <c r="D10" s="104">
        <v>10200</v>
      </c>
      <c r="E10" s="341">
        <f t="shared" si="0"/>
        <v>-0.0155390406331435</v>
      </c>
      <c r="F10" s="544" t="str">
        <f t="shared" si="1"/>
        <v>是</v>
      </c>
    </row>
    <row r="11" ht="37.5" customHeight="1" spans="1:6">
      <c r="A11" s="405" t="s">
        <v>19</v>
      </c>
      <c r="B11" s="350" t="s">
        <v>20</v>
      </c>
      <c r="C11" s="104">
        <v>4134</v>
      </c>
      <c r="D11" s="104">
        <v>5900</v>
      </c>
      <c r="E11" s="341">
        <f t="shared" si="0"/>
        <v>0.42718916303822</v>
      </c>
      <c r="F11" s="544" t="str">
        <f t="shared" si="1"/>
        <v>是</v>
      </c>
    </row>
    <row r="12" ht="37.5" customHeight="1" spans="1:6">
      <c r="A12" s="405" t="s">
        <v>21</v>
      </c>
      <c r="B12" s="350" t="s">
        <v>22</v>
      </c>
      <c r="C12" s="104">
        <v>4708</v>
      </c>
      <c r="D12" s="104">
        <v>4230</v>
      </c>
      <c r="E12" s="341">
        <f t="shared" si="0"/>
        <v>-0.101529311809686</v>
      </c>
      <c r="F12" s="544" t="str">
        <f t="shared" si="1"/>
        <v>是</v>
      </c>
    </row>
    <row r="13" ht="37.5" customHeight="1" spans="1:6">
      <c r="A13" s="405" t="s">
        <v>23</v>
      </c>
      <c r="B13" s="350" t="s">
        <v>24</v>
      </c>
      <c r="C13" s="104">
        <v>3019</v>
      </c>
      <c r="D13" s="104">
        <v>5300</v>
      </c>
      <c r="E13" s="341">
        <f t="shared" si="0"/>
        <v>0.755548194766479</v>
      </c>
      <c r="F13" s="544" t="str">
        <f t="shared" si="1"/>
        <v>是</v>
      </c>
    </row>
    <row r="14" ht="37.5" customHeight="1" spans="1:6">
      <c r="A14" s="405" t="s">
        <v>25</v>
      </c>
      <c r="B14" s="350" t="s">
        <v>26</v>
      </c>
      <c r="C14" s="104">
        <v>4922</v>
      </c>
      <c r="D14" s="104">
        <v>8500</v>
      </c>
      <c r="E14" s="341">
        <f t="shared" si="0"/>
        <v>0.726940268183665</v>
      </c>
      <c r="F14" s="544" t="str">
        <f t="shared" si="1"/>
        <v>是</v>
      </c>
    </row>
    <row r="15" ht="37.5" customHeight="1" spans="1:6">
      <c r="A15" s="405" t="s">
        <v>27</v>
      </c>
      <c r="B15" s="350" t="s">
        <v>28</v>
      </c>
      <c r="C15" s="104">
        <v>8466</v>
      </c>
      <c r="D15" s="104">
        <v>8100</v>
      </c>
      <c r="E15" s="341">
        <f t="shared" si="0"/>
        <v>-0.0432317505315379</v>
      </c>
      <c r="F15" s="544" t="str">
        <f t="shared" si="1"/>
        <v>是</v>
      </c>
    </row>
    <row r="16" ht="37.5" customHeight="1" spans="1:6">
      <c r="A16" s="405" t="s">
        <v>29</v>
      </c>
      <c r="B16" s="350" t="s">
        <v>30</v>
      </c>
      <c r="C16" s="104">
        <v>3900</v>
      </c>
      <c r="D16" s="104"/>
      <c r="E16" s="341">
        <f t="shared" si="0"/>
        <v>-1</v>
      </c>
      <c r="F16" s="544" t="str">
        <f t="shared" si="1"/>
        <v>是</v>
      </c>
    </row>
    <row r="17" ht="37.5" customHeight="1" spans="1:6">
      <c r="A17" s="405" t="s">
        <v>31</v>
      </c>
      <c r="B17" s="350" t="s">
        <v>32</v>
      </c>
      <c r="C17" s="104">
        <v>13341</v>
      </c>
      <c r="D17" s="104">
        <v>15000</v>
      </c>
      <c r="E17" s="341">
        <f t="shared" si="0"/>
        <v>0.124353496739375</v>
      </c>
      <c r="F17" s="544" t="str">
        <f t="shared" si="1"/>
        <v>是</v>
      </c>
    </row>
    <row r="18" ht="37.5" customHeight="1" spans="1:6">
      <c r="A18" s="405" t="s">
        <v>33</v>
      </c>
      <c r="B18" s="350" t="s">
        <v>34</v>
      </c>
      <c r="C18" s="104">
        <v>8868</v>
      </c>
      <c r="D18" s="104">
        <v>8600</v>
      </c>
      <c r="E18" s="341">
        <f t="shared" si="0"/>
        <v>-0.0302210193955796</v>
      </c>
      <c r="F18" s="544" t="str">
        <f t="shared" si="1"/>
        <v>是</v>
      </c>
    </row>
    <row r="19" ht="37.5" customHeight="1" spans="1:6">
      <c r="A19" s="405" t="s">
        <v>35</v>
      </c>
      <c r="B19" s="350" t="s">
        <v>36</v>
      </c>
      <c r="C19" s="104">
        <v>2052</v>
      </c>
      <c r="D19" s="104">
        <v>1946</v>
      </c>
      <c r="E19" s="341">
        <f t="shared" si="0"/>
        <v>-0.0516569200779727</v>
      </c>
      <c r="F19" s="544" t="str">
        <f t="shared" si="1"/>
        <v>是</v>
      </c>
    </row>
    <row r="20" ht="37.5" customHeight="1" spans="1:6">
      <c r="A20" s="553" t="s">
        <v>37</v>
      </c>
      <c r="B20" s="350" t="s">
        <v>38</v>
      </c>
      <c r="C20" s="104">
        <v>-82</v>
      </c>
      <c r="D20" s="104"/>
      <c r="E20" s="341">
        <f t="shared" si="0"/>
        <v>-1</v>
      </c>
      <c r="F20" s="544" t="str">
        <f t="shared" si="1"/>
        <v>是</v>
      </c>
    </row>
    <row r="21" ht="37.5" customHeight="1" spans="1:6">
      <c r="A21" s="403" t="s">
        <v>39</v>
      </c>
      <c r="B21" s="508" t="s">
        <v>40</v>
      </c>
      <c r="C21" s="477">
        <f>SUM(C22:C29)</f>
        <v>37864</v>
      </c>
      <c r="D21" s="477">
        <f>SUM(D22:D29)</f>
        <v>37800</v>
      </c>
      <c r="E21" s="341">
        <f t="shared" si="0"/>
        <v>-0.00169025987745619</v>
      </c>
      <c r="F21" s="544"/>
    </row>
    <row r="22" ht="37.5" customHeight="1" spans="1:6">
      <c r="A22" s="545" t="s">
        <v>41</v>
      </c>
      <c r="B22" s="350" t="s">
        <v>42</v>
      </c>
      <c r="C22" s="104">
        <v>8570</v>
      </c>
      <c r="D22" s="104">
        <v>6800</v>
      </c>
      <c r="E22" s="341">
        <f t="shared" ref="E22:E24" si="2">IF(C22&lt;&gt;0,D22/C22-1,"")</f>
        <v>-0.206534422403734</v>
      </c>
      <c r="F22" s="544" t="str">
        <f t="shared" ref="F22:F29" si="3">IF(LEN(A22)=3,"是",IF(B22&lt;&gt;"",IF(SUM(C22:D22)&lt;&gt;0,"是","否"),"是"))</f>
        <v>是</v>
      </c>
    </row>
    <row r="23" ht="37.5" customHeight="1" spans="1:6">
      <c r="A23" s="405" t="s">
        <v>43</v>
      </c>
      <c r="B23" s="546" t="s">
        <v>44</v>
      </c>
      <c r="C23" s="104">
        <v>11298</v>
      </c>
      <c r="D23" s="104">
        <v>12000</v>
      </c>
      <c r="E23" s="341">
        <f t="shared" si="2"/>
        <v>0.0621348911311737</v>
      </c>
      <c r="F23" s="544" t="str">
        <f t="shared" si="3"/>
        <v>是</v>
      </c>
    </row>
    <row r="24" ht="37.5" customHeight="1" spans="1:6">
      <c r="A24" s="405" t="s">
        <v>45</v>
      </c>
      <c r="B24" s="350" t="s">
        <v>46</v>
      </c>
      <c r="C24" s="104">
        <v>13124</v>
      </c>
      <c r="D24" s="104">
        <v>15000</v>
      </c>
      <c r="E24" s="341">
        <f t="shared" si="2"/>
        <v>0.142944224321853</v>
      </c>
      <c r="F24" s="544" t="str">
        <f t="shared" si="3"/>
        <v>是</v>
      </c>
    </row>
    <row r="25" ht="37.5" customHeight="1" spans="1:6">
      <c r="A25" s="405" t="s">
        <v>47</v>
      </c>
      <c r="B25" s="350" t="s">
        <v>48</v>
      </c>
      <c r="C25" s="104"/>
      <c r="D25" s="104"/>
      <c r="E25" s="341"/>
      <c r="F25" s="544" t="str">
        <f t="shared" si="3"/>
        <v>否</v>
      </c>
    </row>
    <row r="26" ht="37.5" customHeight="1" spans="1:6">
      <c r="A26" s="405" t="s">
        <v>49</v>
      </c>
      <c r="B26" s="350" t="s">
        <v>50</v>
      </c>
      <c r="C26" s="104">
        <v>4852</v>
      </c>
      <c r="D26" s="104">
        <v>4000</v>
      </c>
      <c r="E26" s="341">
        <f t="shared" ref="E26:E31" si="4">IF(C26&lt;&gt;0,D26/C26-1,"")</f>
        <v>-0.175597691673537</v>
      </c>
      <c r="F26" s="544" t="str">
        <f t="shared" si="3"/>
        <v>是</v>
      </c>
    </row>
    <row r="27" ht="37.5" customHeight="1" spans="1:6">
      <c r="A27" s="405" t="s">
        <v>51</v>
      </c>
      <c r="B27" s="350" t="s">
        <v>52</v>
      </c>
      <c r="C27" s="384"/>
      <c r="D27" s="384"/>
      <c r="E27" s="374"/>
      <c r="F27" s="544" t="str">
        <f t="shared" si="3"/>
        <v>否</v>
      </c>
    </row>
    <row r="28" ht="37.5" customHeight="1" spans="1:6">
      <c r="A28" s="405" t="s">
        <v>53</v>
      </c>
      <c r="B28" s="350" t="s">
        <v>54</v>
      </c>
      <c r="C28" s="384"/>
      <c r="D28" s="384"/>
      <c r="E28" s="374"/>
      <c r="F28" s="544" t="str">
        <f t="shared" si="3"/>
        <v>否</v>
      </c>
    </row>
    <row r="29" ht="37.5" customHeight="1" spans="1:6">
      <c r="A29" s="405" t="s">
        <v>55</v>
      </c>
      <c r="B29" s="350" t="s">
        <v>56</v>
      </c>
      <c r="C29" s="104">
        <v>20</v>
      </c>
      <c r="D29" s="104"/>
      <c r="E29" s="341">
        <f t="shared" si="4"/>
        <v>-1</v>
      </c>
      <c r="F29" s="544" t="str">
        <f t="shared" si="3"/>
        <v>是</v>
      </c>
    </row>
    <row r="30" ht="37.5" customHeight="1" spans="1:6">
      <c r="A30" s="405"/>
      <c r="B30" s="350"/>
      <c r="C30" s="384"/>
      <c r="D30" s="384"/>
      <c r="E30" s="372"/>
      <c r="F30" s="544"/>
    </row>
    <row r="31" s="536" customFormat="1" ht="37.5" customHeight="1" spans="1:6">
      <c r="A31" s="547"/>
      <c r="B31" s="505" t="s">
        <v>57</v>
      </c>
      <c r="C31" s="477">
        <f>C21+C5</f>
        <v>202387</v>
      </c>
      <c r="D31" s="477">
        <f>D21+D5</f>
        <v>212506</v>
      </c>
      <c r="E31" s="372">
        <f t="shared" si="4"/>
        <v>0.0499982706399127</v>
      </c>
      <c r="F31" s="544" t="str">
        <f t="shared" ref="F31:F40" si="5">IF(LEN(A31)=3,"是",IF(B31&lt;&gt;"",IF(SUM(C31:D31)&lt;&gt;0,"是","否"),"是"))</f>
        <v>是</v>
      </c>
    </row>
    <row r="32" ht="37.5" customHeight="1" spans="1:6">
      <c r="A32" s="403">
        <v>105</v>
      </c>
      <c r="B32" s="349" t="s">
        <v>58</v>
      </c>
      <c r="C32" s="477">
        <v>61111</v>
      </c>
      <c r="D32" s="477">
        <v>3900</v>
      </c>
      <c r="E32" s="548"/>
      <c r="F32" s="544"/>
    </row>
    <row r="33" ht="37.5" customHeight="1" spans="1:6">
      <c r="A33" s="507">
        <v>110</v>
      </c>
      <c r="B33" s="508" t="s">
        <v>59</v>
      </c>
      <c r="C33" s="477">
        <v>377832</v>
      </c>
      <c r="D33" s="477">
        <v>315346</v>
      </c>
      <c r="E33" s="378"/>
      <c r="F33" s="544"/>
    </row>
    <row r="34" ht="37.5" customHeight="1" spans="1:6">
      <c r="A34" s="405">
        <v>11001</v>
      </c>
      <c r="B34" s="350" t="s">
        <v>60</v>
      </c>
      <c r="C34" s="384">
        <v>23758</v>
      </c>
      <c r="D34" s="384">
        <v>23758</v>
      </c>
      <c r="E34" s="385"/>
      <c r="F34" s="544" t="str">
        <f t="shared" si="5"/>
        <v>是</v>
      </c>
    </row>
    <row r="35" ht="37.5" customHeight="1" spans="1:6">
      <c r="A35" s="405"/>
      <c r="B35" s="350" t="s">
        <v>61</v>
      </c>
      <c r="C35" s="384">
        <f>213746+28264</f>
        <v>242010</v>
      </c>
      <c r="D35" s="384">
        <f>205000+25000</f>
        <v>230000</v>
      </c>
      <c r="E35" s="385"/>
      <c r="F35" s="544" t="str">
        <f t="shared" si="5"/>
        <v>是</v>
      </c>
    </row>
    <row r="36" ht="37.5" customHeight="1" spans="1:6">
      <c r="A36" s="405">
        <v>11008</v>
      </c>
      <c r="B36" s="350" t="s">
        <v>62</v>
      </c>
      <c r="C36" s="384"/>
      <c r="D36" s="384">
        <v>6768</v>
      </c>
      <c r="E36" s="385"/>
      <c r="F36" s="544" t="str">
        <f t="shared" si="5"/>
        <v>是</v>
      </c>
    </row>
    <row r="37" ht="37.5" customHeight="1" spans="1:6">
      <c r="A37" s="405">
        <v>11009</v>
      </c>
      <c r="B37" s="350" t="s">
        <v>63</v>
      </c>
      <c r="C37" s="384">
        <v>50953</v>
      </c>
      <c r="D37" s="384">
        <v>50920</v>
      </c>
      <c r="E37" s="385"/>
      <c r="F37" s="544" t="str">
        <f t="shared" si="5"/>
        <v>是</v>
      </c>
    </row>
    <row r="38" s="537" customFormat="1" ht="37.5" customHeight="1" spans="1:6">
      <c r="A38" s="549">
        <v>11013</v>
      </c>
      <c r="B38" s="356" t="s">
        <v>64</v>
      </c>
      <c r="C38" s="384"/>
      <c r="D38" s="384"/>
      <c r="E38" s="512"/>
      <c r="F38" s="544" t="str">
        <f t="shared" si="5"/>
        <v>否</v>
      </c>
    </row>
    <row r="39" s="537" customFormat="1" ht="37.5" customHeight="1" spans="1:6">
      <c r="A39" s="549">
        <v>11015</v>
      </c>
      <c r="B39" s="356" t="s">
        <v>65</v>
      </c>
      <c r="C39" s="384"/>
      <c r="D39" s="384"/>
      <c r="E39" s="512"/>
      <c r="F39" s="544" t="str">
        <f t="shared" si="5"/>
        <v>否</v>
      </c>
    </row>
    <row r="40" ht="37.5" customHeight="1" spans="1:6">
      <c r="A40" s="550"/>
      <c r="B40" s="551" t="s">
        <v>66</v>
      </c>
      <c r="C40" s="477">
        <f>C31+C33</f>
        <v>580219</v>
      </c>
      <c r="D40" s="477">
        <f>D31+D33</f>
        <v>527852</v>
      </c>
      <c r="E40" s="548"/>
      <c r="F40" s="544" t="str">
        <f t="shared" si="5"/>
        <v>是</v>
      </c>
    </row>
    <row r="41" spans="3:4">
      <c r="C41" s="552"/>
      <c r="D41" s="552"/>
    </row>
    <row r="42" spans="4:4">
      <c r="D42" s="552"/>
    </row>
    <row r="43" spans="3:4">
      <c r="C43" s="552"/>
      <c r="D43" s="552"/>
    </row>
    <row r="44" spans="4:4">
      <c r="D44" s="552"/>
    </row>
    <row r="45" spans="3:4">
      <c r="C45" s="552"/>
      <c r="D45" s="552"/>
    </row>
    <row r="46" spans="3:4">
      <c r="C46" s="552"/>
      <c r="D46" s="552"/>
    </row>
    <row r="47" spans="4:4">
      <c r="D47" s="552"/>
    </row>
    <row r="48" spans="3:4">
      <c r="C48" s="552"/>
      <c r="D48" s="552"/>
    </row>
    <row r="49" spans="3:4">
      <c r="C49" s="552"/>
      <c r="D49" s="552"/>
    </row>
    <row r="50" spans="3:4">
      <c r="C50" s="552"/>
      <c r="D50" s="552"/>
    </row>
    <row r="51" spans="3:4">
      <c r="C51" s="552"/>
      <c r="D51" s="552"/>
    </row>
    <row r="52" spans="4:4">
      <c r="D52" s="552"/>
    </row>
    <row r="53" spans="3:4">
      <c r="C53" s="552"/>
      <c r="D53" s="552"/>
    </row>
  </sheetData>
  <autoFilter ref="A4:F40">
    <extLst/>
  </autoFilter>
  <mergeCells count="1">
    <mergeCell ref="B2:E2"/>
  </mergeCells>
  <conditionalFormatting sqref="E3">
    <cfRule type="cellIs" dxfId="0" priority="43"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34" stopIfTrue="1">
      <formula>"len($A:$A)=3"</formula>
    </cfRule>
  </conditionalFormatting>
  <conditionalFormatting sqref="D32">
    <cfRule type="expression" dxfId="1" priority="24" stopIfTrue="1">
      <formula>"len($A:$A)=3"</formula>
    </cfRule>
  </conditionalFormatting>
  <conditionalFormatting sqref="E32">
    <cfRule type="cellIs" dxfId="0" priority="50" stopIfTrue="1" operator="greaterThan">
      <formula>5</formula>
    </cfRule>
    <cfRule type="cellIs" dxfId="2" priority="49" stopIfTrue="1" operator="lessThan">
      <formula>0</formula>
    </cfRule>
  </conditionalFormatting>
  <conditionalFormatting sqref="C33">
    <cfRule type="expression" dxfId="1" priority="2" stopIfTrue="1">
      <formula>"len($A:$A)=3"</formula>
    </cfRule>
  </conditionalFormatting>
  <conditionalFormatting sqref="D33">
    <cfRule type="expression" dxfId="1" priority="1" stopIfTrue="1">
      <formula>"len($A:$A)=3"</formula>
    </cfRule>
  </conditionalFormatting>
  <conditionalFormatting sqref="C34">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D34">
    <cfRule type="expression" dxfId="1" priority="5" stopIfTrue="1">
      <formula>"len($A:$A)=3"</formula>
    </cfRule>
    <cfRule type="expression" dxfId="1" priority="4" stopIfTrue="1">
      <formula>"len($A:$A)=3"</formula>
    </cfRule>
    <cfRule type="expression" dxfId="1" priority="3" stopIfTrue="1">
      <formula>"len($A:$A)=3"</formula>
    </cfRule>
  </conditionalFormatting>
  <conditionalFormatting sqref="C35">
    <cfRule type="expression" dxfId="1" priority="32" stopIfTrue="1">
      <formula>"len($A:$A)=3"</formula>
    </cfRule>
  </conditionalFormatting>
  <conditionalFormatting sqref="C35:D35">
    <cfRule type="expression" dxfId="1" priority="33" stopIfTrue="1">
      <formula>"len($A:$A)=3"</formula>
    </cfRule>
  </conditionalFormatting>
  <conditionalFormatting sqref="D35">
    <cfRule type="expression" dxfId="1" priority="23" stopIfTrue="1">
      <formula>"len($A:$A)=3"</formula>
    </cfRule>
  </conditionalFormatting>
  <conditionalFormatting sqref="D39">
    <cfRule type="expression" dxfId="1" priority="27" stopIfTrue="1">
      <formula>"len($A:$A)=3"</formula>
    </cfRule>
  </conditionalFormatting>
  <conditionalFormatting sqref="B8:B9">
    <cfRule type="expression" dxfId="1" priority="46" stopIfTrue="1">
      <formula>"len($A:$A)=3"</formula>
    </cfRule>
  </conditionalFormatting>
  <conditionalFormatting sqref="B33:B35">
    <cfRule type="expression" dxfId="1" priority="21" stopIfTrue="1">
      <formula>"len($A:$A)=3"</formula>
    </cfRule>
  </conditionalFormatting>
  <conditionalFormatting sqref="B38:B40">
    <cfRule type="expression" dxfId="1" priority="17" stopIfTrue="1">
      <formula>"len($A:$A)=3"</formula>
    </cfRule>
    <cfRule type="expression" dxfId="1" priority="16" stopIfTrue="1">
      <formula>"len($A:$A)=3"</formula>
    </cfRule>
  </conditionalFormatting>
  <conditionalFormatting sqref="C8:C9">
    <cfRule type="expression" dxfId="1" priority="36" stopIfTrue="1">
      <formula>"len($A:$A)=3"</formula>
    </cfRule>
  </conditionalFormatting>
  <conditionalFormatting sqref="C36:C37">
    <cfRule type="expression" dxfId="1" priority="31" stopIfTrue="1">
      <formula>"len($A:$A)=3"</formula>
    </cfRule>
  </conditionalFormatting>
  <conditionalFormatting sqref="D6:D7">
    <cfRule type="expression" dxfId="1" priority="28" stopIfTrue="1">
      <formula>"len($A:$A)=3"</formula>
    </cfRule>
  </conditionalFormatting>
  <conditionalFormatting sqref="D8:D9">
    <cfRule type="expression" dxfId="1" priority="26" stopIfTrue="1">
      <formula>"len($A:$A)=3"</formula>
    </cfRule>
  </conditionalFormatting>
  <conditionalFormatting sqref="D36:D37">
    <cfRule type="expression" dxfId="1" priority="22" stopIfTrue="1">
      <formula>"len($A:$A)=3"</formula>
    </cfRule>
  </conditionalFormatting>
  <conditionalFormatting sqref="D38:D39">
    <cfRule type="expression" dxfId="1" priority="30" stopIfTrue="1">
      <formula>"len($A:$A)=3"</formula>
    </cfRule>
  </conditionalFormatting>
  <conditionalFormatting sqref="F5:F40">
    <cfRule type="cellIs" dxfId="2" priority="42" stopIfTrue="1" operator="lessThan">
      <formula>0</formula>
    </cfRule>
    <cfRule type="cellIs" dxfId="2" priority="41" stopIfTrue="1" operator="lessThan">
      <formula>0</formula>
    </cfRule>
  </conditionalFormatting>
  <conditionalFormatting sqref="A5:B30">
    <cfRule type="expression" dxfId="1" priority="45" stopIfTrue="1">
      <formula>"len($A:$A)=3"</formula>
    </cfRule>
  </conditionalFormatting>
  <conditionalFormatting sqref="B5:B7 B40 B32">
    <cfRule type="expression" dxfId="1" priority="48" stopIfTrue="1">
      <formula>"len($A:$A)=3"</formula>
    </cfRule>
  </conditionalFormatting>
  <conditionalFormatting sqref="C5:C7 D5">
    <cfRule type="expression" dxfId="1" priority="38" stopIfTrue="1">
      <formula>"len($A:$A)=3"</formula>
    </cfRule>
  </conditionalFormatting>
  <conditionalFormatting sqref="C5:C30 D21 D5">
    <cfRule type="expression" dxfId="1" priority="35" stopIfTrue="1">
      <formula>"len($A:$A)=3"</formula>
    </cfRule>
  </conditionalFormatting>
  <conditionalFormatting sqref="D6:D20 D22:D30">
    <cfRule type="expression" dxfId="1" priority="25" stopIfTrue="1">
      <formula>"len($A:$A)=3"</formula>
    </cfRule>
  </conditionalFormatting>
  <conditionalFormatting sqref="C32 C33:D33 C35:D35">
    <cfRule type="expression" dxfId="1" priority="39" stopIfTrue="1">
      <formula>"len($A:$A)=3"</formula>
    </cfRule>
  </conditionalFormatting>
  <conditionalFormatting sqref="D32 D35">
    <cfRule type="expression" dxfId="1" priority="29" stopIfTrue="1">
      <formula>"len($A:$A)=3"</formula>
    </cfRule>
  </conditionalFormatting>
  <conditionalFormatting sqref="A33:B35 B39:B40">
    <cfRule type="expression" dxfId="1" priority="20" stopIfTrue="1">
      <formula>"len($A:$A)=3"</formula>
    </cfRule>
  </conditionalFormatting>
  <conditionalFormatting sqref="A34:B35">
    <cfRule type="expression" dxfId="1" priority="19" stopIfTrue="1">
      <formula>"len($A:$A)=3"</formula>
    </cfRule>
  </conditionalFormatting>
  <conditionalFormatting sqref="B40 A36:D36">
    <cfRule type="expression" dxfId="1" priority="47" stopIfTrue="1">
      <formula>"len($A:$A)=3"</formula>
    </cfRule>
  </conditionalFormatting>
  <conditionalFormatting sqref="A36:B37">
    <cfRule type="expression" dxfId="1" priority="18" stopIfTrue="1">
      <formula>"len($A:$A)=3"</formula>
    </cfRule>
  </conditionalFormatting>
  <conditionalFormatting sqref="C38:C40 D40">
    <cfRule type="expression" dxfId="1" priority="40" stopIfTrue="1">
      <formula>"len($A:$A)=3"</formula>
    </cfRule>
  </conditionalFormatting>
  <conditionalFormatting sqref="C39:C40 D40">
    <cfRule type="expression" dxfId="1" priority="3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GridLines="0" showZeros="0" view="pageBreakPreview" zoomScale="90" zoomScaleNormal="90" topLeftCell="B1" workbookViewId="0">
      <pane ySplit="3" topLeftCell="A30" activePane="bottomLeft" state="frozen"/>
      <selection/>
      <selection pane="bottomLeft" activeCell="D38" sqref="D38"/>
    </sheetView>
  </sheetViews>
  <sheetFormatPr defaultColWidth="9" defaultRowHeight="15" outlineLevelCol="5"/>
  <cols>
    <col min="1" max="1" width="12.7545454545455" style="175" customWidth="1"/>
    <col min="2" max="2" width="50.7545454545455" style="175" customWidth="1"/>
    <col min="3" max="5" width="20.6363636363636" style="175" customWidth="1"/>
    <col min="6" max="6" width="9.75454545454545" style="175" customWidth="1"/>
    <col min="7" max="16384" width="9" style="191"/>
  </cols>
  <sheetData>
    <row r="1" s="456" customFormat="1" ht="45" customHeight="1" spans="1:5">
      <c r="A1" s="458"/>
      <c r="B1" s="458" t="s">
        <v>67</v>
      </c>
      <c r="C1" s="458"/>
      <c r="D1" s="458"/>
      <c r="E1" s="458"/>
    </row>
    <row r="2" ht="18.95" customHeight="1" spans="1:5">
      <c r="A2" s="516"/>
      <c r="B2" s="488"/>
      <c r="C2" s="366"/>
      <c r="E2" s="489" t="s">
        <v>1</v>
      </c>
    </row>
    <row r="3" s="485" customFormat="1" ht="45" customHeight="1" spans="1:6">
      <c r="A3" s="517" t="s">
        <v>2</v>
      </c>
      <c r="B3" s="484" t="s">
        <v>3</v>
      </c>
      <c r="C3" s="196" t="s">
        <v>4</v>
      </c>
      <c r="D3" s="196" t="s">
        <v>5</v>
      </c>
      <c r="E3" s="484" t="s">
        <v>6</v>
      </c>
      <c r="F3" s="518"/>
    </row>
    <row r="4" ht="37.5" customHeight="1" spans="1:6">
      <c r="A4" s="380" t="s">
        <v>68</v>
      </c>
      <c r="B4" s="519" t="s">
        <v>69</v>
      </c>
      <c r="C4" s="496">
        <v>66254</v>
      </c>
      <c r="D4" s="496">
        <v>67628</v>
      </c>
      <c r="E4" s="520">
        <v>0.021</v>
      </c>
      <c r="F4" s="296"/>
    </row>
    <row r="5" ht="37.5" customHeight="1" spans="1:6">
      <c r="A5" s="380" t="s">
        <v>70</v>
      </c>
      <c r="B5" s="521" t="s">
        <v>71</v>
      </c>
      <c r="C5" s="496"/>
      <c r="D5" s="496"/>
      <c r="E5" s="520"/>
      <c r="F5" s="296"/>
    </row>
    <row r="6" ht="37.5" customHeight="1" spans="1:6">
      <c r="A6" s="380" t="s">
        <v>72</v>
      </c>
      <c r="B6" s="521" t="s">
        <v>73</v>
      </c>
      <c r="C6" s="496">
        <v>667</v>
      </c>
      <c r="D6" s="496">
        <v>780</v>
      </c>
      <c r="E6" s="520">
        <v>0.169</v>
      </c>
      <c r="F6" s="296"/>
    </row>
    <row r="7" ht="37.5" customHeight="1" spans="1:6">
      <c r="A7" s="380" t="s">
        <v>74</v>
      </c>
      <c r="B7" s="521" t="s">
        <v>75</v>
      </c>
      <c r="C7" s="496">
        <v>33837</v>
      </c>
      <c r="D7" s="496">
        <v>33521</v>
      </c>
      <c r="E7" s="520">
        <v>-0.009</v>
      </c>
      <c r="F7" s="296"/>
    </row>
    <row r="8" ht="37.5" customHeight="1" spans="1:6">
      <c r="A8" s="380" t="s">
        <v>76</v>
      </c>
      <c r="B8" s="521" t="s">
        <v>77</v>
      </c>
      <c r="C8" s="496">
        <v>99420</v>
      </c>
      <c r="D8" s="496">
        <v>122810</v>
      </c>
      <c r="E8" s="520">
        <v>0.235</v>
      </c>
      <c r="F8" s="296"/>
    </row>
    <row r="9" ht="37.5" customHeight="1" spans="1:6">
      <c r="A9" s="380" t="s">
        <v>78</v>
      </c>
      <c r="B9" s="521" t="s">
        <v>79</v>
      </c>
      <c r="C9" s="496">
        <v>556</v>
      </c>
      <c r="D9" s="496">
        <v>261</v>
      </c>
      <c r="E9" s="520">
        <v>-0.531</v>
      </c>
      <c r="F9" s="296"/>
    </row>
    <row r="10" ht="37.5" customHeight="1" spans="1:6">
      <c r="A10" s="380" t="s">
        <v>80</v>
      </c>
      <c r="B10" s="521" t="s">
        <v>81</v>
      </c>
      <c r="C10" s="496">
        <v>1305</v>
      </c>
      <c r="D10" s="496">
        <v>1603</v>
      </c>
      <c r="E10" s="520">
        <v>0.228</v>
      </c>
      <c r="F10" s="296"/>
    </row>
    <row r="11" ht="37.5" customHeight="1" spans="1:6">
      <c r="A11" s="380" t="s">
        <v>82</v>
      </c>
      <c r="B11" s="521" t="s">
        <v>83</v>
      </c>
      <c r="C11" s="496">
        <v>78583</v>
      </c>
      <c r="D11" s="496">
        <v>86461</v>
      </c>
      <c r="E11" s="520">
        <v>0.1</v>
      </c>
      <c r="F11" s="296"/>
    </row>
    <row r="12" ht="37.5" customHeight="1" spans="1:6">
      <c r="A12" s="380" t="s">
        <v>84</v>
      </c>
      <c r="B12" s="521" t="s">
        <v>85</v>
      </c>
      <c r="C12" s="496">
        <v>29294</v>
      </c>
      <c r="D12" s="496">
        <v>35429</v>
      </c>
      <c r="E12" s="520">
        <v>0.209</v>
      </c>
      <c r="F12" s="296"/>
    </row>
    <row r="13" ht="37.5" customHeight="1" spans="1:6">
      <c r="A13" s="380" t="s">
        <v>86</v>
      </c>
      <c r="B13" s="521" t="s">
        <v>87</v>
      </c>
      <c r="C13" s="496">
        <v>1064</v>
      </c>
      <c r="D13" s="496">
        <v>716</v>
      </c>
      <c r="E13" s="520">
        <v>-0.327</v>
      </c>
      <c r="F13" s="296"/>
    </row>
    <row r="14" ht="37.5" customHeight="1" spans="1:6">
      <c r="A14" s="380" t="s">
        <v>88</v>
      </c>
      <c r="B14" s="521" t="s">
        <v>89</v>
      </c>
      <c r="C14" s="496">
        <v>27048</v>
      </c>
      <c r="D14" s="496">
        <v>26713</v>
      </c>
      <c r="E14" s="520">
        <v>-0.012</v>
      </c>
      <c r="F14" s="296"/>
    </row>
    <row r="15" ht="37.5" customHeight="1" spans="1:6">
      <c r="A15" s="380" t="s">
        <v>90</v>
      </c>
      <c r="B15" s="521" t="s">
        <v>91</v>
      </c>
      <c r="C15" s="496">
        <v>29358</v>
      </c>
      <c r="D15" s="496">
        <v>18243</v>
      </c>
      <c r="E15" s="520">
        <v>-0.379</v>
      </c>
      <c r="F15" s="296"/>
    </row>
    <row r="16" ht="37.5" customHeight="1" spans="1:6">
      <c r="A16" s="380" t="s">
        <v>92</v>
      </c>
      <c r="B16" s="521" t="s">
        <v>93</v>
      </c>
      <c r="C16" s="496">
        <v>3541</v>
      </c>
      <c r="D16" s="496">
        <v>4824</v>
      </c>
      <c r="E16" s="520">
        <v>0.362</v>
      </c>
      <c r="F16" s="296"/>
    </row>
    <row r="17" ht="37.5" customHeight="1" spans="1:6">
      <c r="A17" s="380" t="s">
        <v>94</v>
      </c>
      <c r="B17" s="521" t="s">
        <v>95</v>
      </c>
      <c r="C17" s="496">
        <v>1815</v>
      </c>
      <c r="D17" s="496">
        <v>1970</v>
      </c>
      <c r="E17" s="520">
        <v>0.085</v>
      </c>
      <c r="F17" s="296"/>
    </row>
    <row r="18" ht="37.5" customHeight="1" spans="1:6">
      <c r="A18" s="380" t="s">
        <v>96</v>
      </c>
      <c r="B18" s="521" t="s">
        <v>97</v>
      </c>
      <c r="C18" s="496">
        <v>2943</v>
      </c>
      <c r="D18" s="496">
        <v>626</v>
      </c>
      <c r="E18" s="520">
        <v>-0.787</v>
      </c>
      <c r="F18" s="296"/>
    </row>
    <row r="19" ht="37.5" customHeight="1" spans="1:6">
      <c r="A19" s="380" t="s">
        <v>98</v>
      </c>
      <c r="B19" s="521" t="s">
        <v>99</v>
      </c>
      <c r="C19" s="496">
        <v>138</v>
      </c>
      <c r="D19" s="496">
        <v>150</v>
      </c>
      <c r="E19" s="520">
        <v>0.087</v>
      </c>
      <c r="F19" s="296"/>
    </row>
    <row r="20" ht="37.5" customHeight="1" spans="1:6">
      <c r="A20" s="380" t="s">
        <v>100</v>
      </c>
      <c r="B20" s="521" t="s">
        <v>101</v>
      </c>
      <c r="C20" s="496"/>
      <c r="D20" s="496"/>
      <c r="E20" s="520"/>
      <c r="F20" s="296"/>
    </row>
    <row r="21" ht="37.5" customHeight="1" spans="1:6">
      <c r="A21" s="380" t="s">
        <v>102</v>
      </c>
      <c r="B21" s="521" t="s">
        <v>103</v>
      </c>
      <c r="C21" s="496">
        <v>8167</v>
      </c>
      <c r="D21" s="496">
        <v>3357</v>
      </c>
      <c r="E21" s="520">
        <v>-0.589</v>
      </c>
      <c r="F21" s="296"/>
    </row>
    <row r="22" ht="37.5" customHeight="1" spans="1:6">
      <c r="A22" s="380" t="s">
        <v>104</v>
      </c>
      <c r="B22" s="521" t="s">
        <v>105</v>
      </c>
      <c r="C22" s="496">
        <v>18508</v>
      </c>
      <c r="D22" s="496">
        <v>15915</v>
      </c>
      <c r="E22" s="520">
        <v>-0.14</v>
      </c>
      <c r="F22" s="296"/>
    </row>
    <row r="23" ht="37.5" customHeight="1" spans="1:6">
      <c r="A23" s="380" t="s">
        <v>106</v>
      </c>
      <c r="B23" s="521" t="s">
        <v>107</v>
      </c>
      <c r="C23" s="496">
        <v>539</v>
      </c>
      <c r="D23" s="496">
        <v>560</v>
      </c>
      <c r="E23" s="520">
        <v>0.039</v>
      </c>
      <c r="F23" s="296"/>
    </row>
    <row r="24" ht="37.5" customHeight="1" spans="1:6">
      <c r="A24" s="380" t="s">
        <v>108</v>
      </c>
      <c r="B24" s="521" t="s">
        <v>109</v>
      </c>
      <c r="C24" s="496">
        <v>2249</v>
      </c>
      <c r="D24" s="496">
        <v>3081</v>
      </c>
      <c r="E24" s="520">
        <v>0.37</v>
      </c>
      <c r="F24" s="296"/>
    </row>
    <row r="25" ht="37.5" customHeight="1" spans="1:6">
      <c r="A25" s="380" t="s">
        <v>110</v>
      </c>
      <c r="B25" s="521" t="s">
        <v>111</v>
      </c>
      <c r="C25" s="496"/>
      <c r="D25" s="496">
        <v>4400</v>
      </c>
      <c r="E25" s="520" t="s">
        <v>112</v>
      </c>
      <c r="F25" s="296"/>
    </row>
    <row r="26" ht="37.5" customHeight="1" spans="1:6">
      <c r="A26" s="380" t="s">
        <v>113</v>
      </c>
      <c r="B26" s="521" t="s">
        <v>114</v>
      </c>
      <c r="C26" s="496">
        <v>5290</v>
      </c>
      <c r="D26" s="496">
        <v>6404</v>
      </c>
      <c r="E26" s="520">
        <v>0.211</v>
      </c>
      <c r="F26" s="296"/>
    </row>
    <row r="27" ht="37.5" customHeight="1" spans="1:6">
      <c r="A27" s="380" t="s">
        <v>115</v>
      </c>
      <c r="B27" s="521" t="s">
        <v>116</v>
      </c>
      <c r="C27" s="496">
        <v>62</v>
      </c>
      <c r="D27" s="496"/>
      <c r="E27" s="520"/>
      <c r="F27" s="296"/>
    </row>
    <row r="28" ht="37.5" customHeight="1" spans="1:6">
      <c r="A28" s="380" t="s">
        <v>117</v>
      </c>
      <c r="B28" s="521" t="s">
        <v>118</v>
      </c>
      <c r="C28" s="496"/>
      <c r="D28" s="496"/>
      <c r="E28" s="520"/>
      <c r="F28" s="296"/>
    </row>
    <row r="29" ht="37.5" customHeight="1" spans="1:6">
      <c r="A29" s="380"/>
      <c r="B29" s="521"/>
      <c r="C29" s="496"/>
      <c r="D29" s="496"/>
      <c r="E29" s="520"/>
      <c r="F29" s="296"/>
    </row>
    <row r="30" s="365" customFormat="1" ht="37.5" customHeight="1" spans="1:6">
      <c r="A30" s="504"/>
      <c r="B30" s="505" t="s">
        <v>119</v>
      </c>
      <c r="C30" s="493">
        <f>SUM(C4:C28)</f>
        <v>410638</v>
      </c>
      <c r="D30" s="493">
        <f>SUM(D4:D28)</f>
        <v>435452</v>
      </c>
      <c r="E30" s="522">
        <v>0.06</v>
      </c>
      <c r="F30" s="296"/>
    </row>
    <row r="31" ht="37.5" customHeight="1" spans="1:6">
      <c r="A31" s="376">
        <v>230</v>
      </c>
      <c r="B31" s="523" t="s">
        <v>120</v>
      </c>
      <c r="C31" s="493">
        <f>C32+C34+C37</f>
        <v>107591</v>
      </c>
      <c r="D31" s="493">
        <f>D32+D34+D37</f>
        <v>88000</v>
      </c>
      <c r="E31" s="524"/>
      <c r="F31" s="296"/>
    </row>
    <row r="32" ht="37.5" customHeight="1" spans="1:6">
      <c r="A32" s="525">
        <v>23006</v>
      </c>
      <c r="B32" s="526" t="s">
        <v>121</v>
      </c>
      <c r="C32" s="496">
        <v>98899</v>
      </c>
      <c r="D32" s="496">
        <v>88000</v>
      </c>
      <c r="E32" s="527"/>
      <c r="F32" s="296"/>
    </row>
    <row r="33" ht="36" customHeight="1" spans="1:6">
      <c r="A33" s="380">
        <v>23008</v>
      </c>
      <c r="B33" s="526" t="s">
        <v>122</v>
      </c>
      <c r="C33" s="496">
        <v>0</v>
      </c>
      <c r="D33" s="496"/>
      <c r="E33" s="528" t="str">
        <f>IF(C33&lt;&gt;0,IF((D33/C33-1)&lt;-30%,"",IF((D33/C33-1)&gt;150%,"",D33/C33-1)),"")</f>
        <v/>
      </c>
      <c r="F33" s="296"/>
    </row>
    <row r="34" ht="37.5" customHeight="1" spans="1:6">
      <c r="A34" s="529">
        <v>23015</v>
      </c>
      <c r="B34" s="503" t="s">
        <v>123</v>
      </c>
      <c r="C34" s="496">
        <v>1924</v>
      </c>
      <c r="D34" s="496"/>
      <c r="E34" s="528"/>
      <c r="F34" s="296"/>
    </row>
    <row r="35" s="487" customFormat="1" ht="36" customHeight="1" spans="1:6">
      <c r="A35" s="529">
        <v>23016</v>
      </c>
      <c r="B35" s="503" t="s">
        <v>124</v>
      </c>
      <c r="C35" s="496"/>
      <c r="D35" s="496"/>
      <c r="E35" s="530"/>
      <c r="F35" s="296"/>
    </row>
    <row r="36" s="487" customFormat="1" ht="37.5" customHeight="1" spans="1:6">
      <c r="A36" s="376">
        <v>231</v>
      </c>
      <c r="B36" s="212" t="s">
        <v>125</v>
      </c>
      <c r="C36" s="493">
        <v>61990</v>
      </c>
      <c r="D36" s="493">
        <v>4400</v>
      </c>
      <c r="E36" s="530"/>
      <c r="F36" s="296"/>
    </row>
    <row r="37" s="487" customFormat="1" ht="37.5" customHeight="1" spans="1:6">
      <c r="A37" s="376">
        <v>23009</v>
      </c>
      <c r="B37" s="531" t="s">
        <v>126</v>
      </c>
      <c r="C37" s="493">
        <v>6768</v>
      </c>
      <c r="D37" s="493"/>
      <c r="E37" s="532"/>
      <c r="F37" s="296"/>
    </row>
    <row r="38" ht="37.5" customHeight="1" spans="1:6">
      <c r="A38" s="504"/>
      <c r="B38" s="514" t="s">
        <v>127</v>
      </c>
      <c r="C38" s="493">
        <f>C30+C31+C36</f>
        <v>580219</v>
      </c>
      <c r="D38" s="493">
        <f>D30+D31+D36</f>
        <v>527852</v>
      </c>
      <c r="E38" s="532"/>
      <c r="F38" s="296"/>
    </row>
    <row r="39" spans="2:4">
      <c r="B39" s="533"/>
      <c r="D39" s="534"/>
    </row>
    <row r="41" spans="4:4">
      <c r="D41" s="534"/>
    </row>
    <row r="43" spans="4:4">
      <c r="D43" s="534"/>
    </row>
    <row r="44" spans="4:4">
      <c r="D44" s="534"/>
    </row>
    <row r="46" spans="4:4">
      <c r="D46" s="534"/>
    </row>
    <row r="47" spans="4:4">
      <c r="D47" s="534"/>
    </row>
    <row r="48" spans="4:4">
      <c r="D48" s="534"/>
    </row>
    <row r="49" spans="4:4">
      <c r="D49" s="534"/>
    </row>
    <row r="51" spans="4:4">
      <c r="D51" s="534"/>
    </row>
  </sheetData>
  <autoFilter ref="A3:F39">
    <extLst/>
  </autoFilter>
  <mergeCells count="1">
    <mergeCell ref="B1:E1"/>
  </mergeCells>
  <conditionalFormatting sqref="D37:E37">
    <cfRule type="cellIs" dxfId="0" priority="2" stopIfTrue="1" operator="greaterThan">
      <formula>5</formula>
    </cfRule>
    <cfRule type="cellIs" dxfId="2" priority="1" stopIfTrue="1" operator="lessThan">
      <formula>0</formula>
    </cfRule>
  </conditionalFormatting>
  <conditionalFormatting sqref="F4:F39">
    <cfRule type="cellIs" dxfId="2" priority="4" stopIfTrue="1" operator="lessThan">
      <formula>0</formula>
    </cfRule>
  </conditionalFormatting>
  <conditionalFormatting sqref="E2 E31 D32:E32 E38 D39:E44">
    <cfRule type="cellIs" dxfId="0" priority="5" stopIfTrue="1" operator="lessThanOrEqual">
      <formula>-1</formula>
    </cfRule>
  </conditionalFormatting>
  <conditionalFormatting sqref="D33:E34">
    <cfRule type="cellIs" dxfId="0" priority="7" stopIfTrue="1" operator="greaterThan">
      <formula>5</formula>
    </cfRule>
    <cfRule type="cellIs" dxfId="2" priority="6" stopIfTrue="1" operator="lessThan">
      <formula>0</formula>
    </cfRule>
  </conditionalFormatting>
  <conditionalFormatting sqref="A34:B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showGridLines="0" showZeros="0" view="pageBreakPreview" zoomScaleNormal="90" topLeftCell="B1" workbookViewId="0">
      <pane ySplit="3" topLeftCell="A13" activePane="bottomLeft" state="frozen"/>
      <selection/>
      <selection pane="bottomLeft" activeCell="C40" sqref="C40"/>
    </sheetView>
  </sheetViews>
  <sheetFormatPr defaultColWidth="9" defaultRowHeight="15" outlineLevelCol="5"/>
  <cols>
    <col min="1" max="1" width="14.5" style="175" customWidth="1"/>
    <col min="2" max="2" width="50.7545454545455" style="175" customWidth="1"/>
    <col min="3" max="5" width="20.6363636363636" style="175" customWidth="1"/>
    <col min="6" max="16384" width="9" style="191"/>
  </cols>
  <sheetData>
    <row r="1" s="456" customFormat="1" ht="45" customHeight="1" spans="1:5">
      <c r="A1" s="458"/>
      <c r="B1" s="458" t="s">
        <v>128</v>
      </c>
      <c r="C1" s="458"/>
      <c r="D1" s="458"/>
      <c r="E1" s="458"/>
    </row>
    <row r="2" ht="18.95" customHeight="1" spans="2:5">
      <c r="B2" s="488"/>
      <c r="C2" s="366"/>
      <c r="D2" s="366"/>
      <c r="E2" s="489" t="s">
        <v>1</v>
      </c>
    </row>
    <row r="3" s="485" customFormat="1" ht="45" customHeight="1" spans="1:6">
      <c r="A3" s="490" t="s">
        <v>2</v>
      </c>
      <c r="B3" s="369" t="s">
        <v>3</v>
      </c>
      <c r="C3" s="196" t="s">
        <v>129</v>
      </c>
      <c r="D3" s="196" t="s">
        <v>5</v>
      </c>
      <c r="E3" s="196" t="s">
        <v>130</v>
      </c>
      <c r="F3" s="292"/>
    </row>
    <row r="4" ht="32.1" customHeight="1" spans="1:6">
      <c r="A4" s="491" t="s">
        <v>7</v>
      </c>
      <c r="B4" s="492" t="s">
        <v>8</v>
      </c>
      <c r="C4" s="120">
        <f>SUM(C5:C19)</f>
        <v>177950</v>
      </c>
      <c r="D4" s="493">
        <f>SUM(D5:D19)</f>
        <v>174706</v>
      </c>
      <c r="E4" s="339"/>
      <c r="F4" s="296"/>
    </row>
    <row r="5" ht="32.1" customHeight="1" spans="1:6">
      <c r="A5" s="380" t="s">
        <v>9</v>
      </c>
      <c r="B5" s="494" t="s">
        <v>10</v>
      </c>
      <c r="C5" s="495">
        <v>84920</v>
      </c>
      <c r="D5" s="496">
        <v>83734</v>
      </c>
      <c r="E5" s="374"/>
      <c r="F5" s="296"/>
    </row>
    <row r="6" ht="32.1" customHeight="1" spans="1:6">
      <c r="A6" s="380" t="s">
        <v>11</v>
      </c>
      <c r="B6" s="494" t="s">
        <v>12</v>
      </c>
      <c r="C6" s="495">
        <v>12600</v>
      </c>
      <c r="D6" s="496">
        <v>10197</v>
      </c>
      <c r="E6" s="374"/>
      <c r="F6" s="296"/>
    </row>
    <row r="7" ht="32.1" customHeight="1" spans="1:6">
      <c r="A7" s="380" t="s">
        <v>13</v>
      </c>
      <c r="B7" s="494" t="s">
        <v>14</v>
      </c>
      <c r="C7" s="495">
        <v>2830</v>
      </c>
      <c r="D7" s="496">
        <v>2665</v>
      </c>
      <c r="E7" s="374"/>
      <c r="F7" s="296"/>
    </row>
    <row r="8" s="191" customFormat="1" ht="32.1" customHeight="1" spans="1:6">
      <c r="A8" s="497" t="s">
        <v>15</v>
      </c>
      <c r="B8" s="498" t="s">
        <v>16</v>
      </c>
      <c r="C8" s="495">
        <v>9800</v>
      </c>
      <c r="D8" s="499">
        <v>10334</v>
      </c>
      <c r="E8" s="399">
        <f t="shared" ref="E8:E14" si="0">IF(C8&gt;0,D8/C8-1,IF(C8&lt;0,-(D8/C8-1),""))</f>
        <v>0.0544897959183674</v>
      </c>
      <c r="F8" s="296" t="str">
        <f t="shared" ref="F8:F14" si="1">IF(LEN(A8)=3,"是",IF(B8&lt;&gt;"",IF(SUM(C8:D8)&lt;&gt;0,"是","否"),"是"))</f>
        <v>是</v>
      </c>
    </row>
    <row r="9" ht="32.1" customHeight="1" spans="1:6">
      <c r="A9" s="380" t="s">
        <v>17</v>
      </c>
      <c r="B9" s="494" t="s">
        <v>18</v>
      </c>
      <c r="C9" s="495">
        <v>10350</v>
      </c>
      <c r="D9" s="496">
        <v>10200</v>
      </c>
      <c r="E9" s="374"/>
      <c r="F9" s="296"/>
    </row>
    <row r="10" s="191" customFormat="1" ht="32.1" customHeight="1" spans="1:6">
      <c r="A10" s="497" t="s">
        <v>19</v>
      </c>
      <c r="B10" s="498" t="s">
        <v>20</v>
      </c>
      <c r="C10" s="495">
        <v>6400</v>
      </c>
      <c r="D10" s="499">
        <v>5900</v>
      </c>
      <c r="E10" s="399">
        <f t="shared" si="0"/>
        <v>-0.078125</v>
      </c>
      <c r="F10" s="296" t="str">
        <f t="shared" si="1"/>
        <v>是</v>
      </c>
    </row>
    <row r="11" s="191" customFormat="1" ht="32.1" customHeight="1" spans="1:6">
      <c r="A11" s="497" t="s">
        <v>21</v>
      </c>
      <c r="B11" s="498" t="s">
        <v>22</v>
      </c>
      <c r="C11" s="495">
        <v>3500</v>
      </c>
      <c r="D11" s="499">
        <v>4230</v>
      </c>
      <c r="E11" s="399">
        <f t="shared" si="0"/>
        <v>0.208571428571429</v>
      </c>
      <c r="F11" s="296" t="str">
        <f t="shared" si="1"/>
        <v>是</v>
      </c>
    </row>
    <row r="12" s="191" customFormat="1" ht="32.1" customHeight="1" spans="1:6">
      <c r="A12" s="497" t="s">
        <v>23</v>
      </c>
      <c r="B12" s="498" t="s">
        <v>24</v>
      </c>
      <c r="C12" s="495">
        <v>5500</v>
      </c>
      <c r="D12" s="499">
        <v>5300</v>
      </c>
      <c r="E12" s="399">
        <f t="shared" si="0"/>
        <v>-0.0363636363636364</v>
      </c>
      <c r="F12" s="296" t="str">
        <f t="shared" si="1"/>
        <v>是</v>
      </c>
    </row>
    <row r="13" s="191" customFormat="1" ht="32.1" customHeight="1" spans="1:6">
      <c r="A13" s="497" t="s">
        <v>25</v>
      </c>
      <c r="B13" s="498" t="s">
        <v>26</v>
      </c>
      <c r="C13" s="495">
        <v>9000</v>
      </c>
      <c r="D13" s="499">
        <v>8500</v>
      </c>
      <c r="E13" s="399">
        <f t="shared" si="0"/>
        <v>-0.0555555555555556</v>
      </c>
      <c r="F13" s="296" t="str">
        <f t="shared" si="1"/>
        <v>是</v>
      </c>
    </row>
    <row r="14" s="191" customFormat="1" ht="32.1" customHeight="1" spans="1:6">
      <c r="A14" s="497" t="s">
        <v>27</v>
      </c>
      <c r="B14" s="498" t="s">
        <v>28</v>
      </c>
      <c r="C14" s="495">
        <v>7800</v>
      </c>
      <c r="D14" s="499">
        <v>8100</v>
      </c>
      <c r="E14" s="399">
        <f t="shared" si="0"/>
        <v>0.0384615384615385</v>
      </c>
      <c r="F14" s="296" t="str">
        <f t="shared" si="1"/>
        <v>是</v>
      </c>
    </row>
    <row r="15" ht="32.1" customHeight="1" spans="1:6">
      <c r="A15" s="380" t="s">
        <v>29</v>
      </c>
      <c r="B15" s="494" t="s">
        <v>30</v>
      </c>
      <c r="C15" s="500"/>
      <c r="D15" s="496"/>
      <c r="E15" s="374"/>
      <c r="F15" s="296"/>
    </row>
    <row r="16" s="191" customFormat="1" ht="32.1" customHeight="1" spans="1:6">
      <c r="A16" s="497" t="s">
        <v>31</v>
      </c>
      <c r="B16" s="498" t="s">
        <v>32</v>
      </c>
      <c r="C16" s="495">
        <v>15000</v>
      </c>
      <c r="D16" s="499">
        <v>15000</v>
      </c>
      <c r="E16" s="399">
        <f t="shared" ref="E16:E19" si="2">IF(C16&gt;0,D16/C16-1,IF(C16&lt;0,-(D16/C16-1),""))</f>
        <v>0</v>
      </c>
      <c r="F16" s="296" t="str">
        <f t="shared" ref="F16:F19" si="3">IF(LEN(A16)=3,"是",IF(B16&lt;&gt;"",IF(SUM(C16:D16)&lt;&gt;0,"是","否"),"是"))</f>
        <v>是</v>
      </c>
    </row>
    <row r="17" s="191" customFormat="1" ht="32.1" customHeight="1" spans="1:6">
      <c r="A17" s="497" t="s">
        <v>33</v>
      </c>
      <c r="B17" s="498" t="s">
        <v>34</v>
      </c>
      <c r="C17" s="495">
        <v>8500</v>
      </c>
      <c r="D17" s="499">
        <v>8600</v>
      </c>
      <c r="E17" s="399">
        <f t="shared" si="2"/>
        <v>0.0117647058823529</v>
      </c>
      <c r="F17" s="296" t="str">
        <f t="shared" si="3"/>
        <v>是</v>
      </c>
    </row>
    <row r="18" s="191" customFormat="1" ht="32.1" customHeight="1" spans="1:6">
      <c r="A18" s="497" t="s">
        <v>35</v>
      </c>
      <c r="B18" s="498" t="s">
        <v>36</v>
      </c>
      <c r="C18" s="495">
        <v>1750</v>
      </c>
      <c r="D18" s="499">
        <v>1946</v>
      </c>
      <c r="E18" s="399">
        <f t="shared" si="2"/>
        <v>0.112</v>
      </c>
      <c r="F18" s="296" t="str">
        <f t="shared" si="3"/>
        <v>是</v>
      </c>
    </row>
    <row r="19" s="191" customFormat="1" ht="32.1" customHeight="1" spans="1:6">
      <c r="A19" s="554" t="s">
        <v>131</v>
      </c>
      <c r="B19" s="498" t="s">
        <v>38</v>
      </c>
      <c r="C19" s="501">
        <v>0</v>
      </c>
      <c r="D19" s="499"/>
      <c r="E19" s="399" t="str">
        <f t="shared" si="2"/>
        <v/>
      </c>
      <c r="F19" s="296" t="str">
        <f t="shared" si="3"/>
        <v>否</v>
      </c>
    </row>
    <row r="20" ht="32.1" customHeight="1" spans="1:6">
      <c r="A20" s="376" t="s">
        <v>39</v>
      </c>
      <c r="B20" s="492" t="s">
        <v>40</v>
      </c>
      <c r="C20" s="120">
        <f>SUM(C21:C28)</f>
        <v>39700</v>
      </c>
      <c r="D20" s="493">
        <f>SUM(D21:D28)</f>
        <v>37800</v>
      </c>
      <c r="E20" s="372"/>
      <c r="F20" s="296"/>
    </row>
    <row r="21" ht="32.1" customHeight="1" spans="1:6">
      <c r="A21" s="502" t="s">
        <v>41</v>
      </c>
      <c r="B21" s="494" t="s">
        <v>42</v>
      </c>
      <c r="C21" s="495">
        <v>7400</v>
      </c>
      <c r="D21" s="104">
        <v>6800</v>
      </c>
      <c r="E21" s="374"/>
      <c r="F21" s="296"/>
    </row>
    <row r="22" ht="32.1" customHeight="1" spans="1:6">
      <c r="A22" s="380" t="s">
        <v>43</v>
      </c>
      <c r="B22" s="503" t="s">
        <v>44</v>
      </c>
      <c r="C22" s="495">
        <v>8300</v>
      </c>
      <c r="D22" s="104">
        <v>12000</v>
      </c>
      <c r="E22" s="374"/>
      <c r="F22" s="296"/>
    </row>
    <row r="23" ht="32.1" customHeight="1" spans="1:6">
      <c r="A23" s="380" t="s">
        <v>45</v>
      </c>
      <c r="B23" s="494" t="s">
        <v>46</v>
      </c>
      <c r="C23" s="495">
        <v>13500</v>
      </c>
      <c r="D23" s="104">
        <v>15000</v>
      </c>
      <c r="E23" s="374"/>
      <c r="F23" s="296"/>
    </row>
    <row r="24" ht="32.1" customHeight="1" spans="1:6">
      <c r="A24" s="380" t="s">
        <v>47</v>
      </c>
      <c r="B24" s="494" t="s">
        <v>48</v>
      </c>
      <c r="C24" s="495">
        <v>200</v>
      </c>
      <c r="D24" s="104"/>
      <c r="E24" s="374"/>
      <c r="F24" s="296"/>
    </row>
    <row r="25" ht="32.1" customHeight="1" spans="1:6">
      <c r="A25" s="380" t="s">
        <v>49</v>
      </c>
      <c r="B25" s="494" t="s">
        <v>50</v>
      </c>
      <c r="C25" s="495">
        <v>10000</v>
      </c>
      <c r="D25" s="104">
        <v>4000</v>
      </c>
      <c r="E25" s="374"/>
      <c r="F25" s="296"/>
    </row>
    <row r="26" s="191" customFormat="1" ht="32.1" customHeight="1" spans="1:6">
      <c r="A26" s="497" t="s">
        <v>51</v>
      </c>
      <c r="B26" s="498" t="s">
        <v>52</v>
      </c>
      <c r="C26" s="495"/>
      <c r="D26" s="499"/>
      <c r="E26" s="399" t="str">
        <f>IF(C26&gt;0,D26/C26-1,IF(C26&lt;0,-(D26/C26-1),""))</f>
        <v/>
      </c>
      <c r="F26" s="296" t="str">
        <f>IF(LEN(A26)=3,"是",IF(B26&lt;&gt;"",IF(SUM(C26:D26)&lt;&gt;0,"是","否"),"是"))</f>
        <v>否</v>
      </c>
    </row>
    <row r="27" ht="32.1" customHeight="1" spans="1:6">
      <c r="A27" s="380" t="s">
        <v>53</v>
      </c>
      <c r="B27" s="494" t="s">
        <v>54</v>
      </c>
      <c r="C27" s="495">
        <v>300</v>
      </c>
      <c r="D27" s="496"/>
      <c r="E27" s="374"/>
      <c r="F27" s="296"/>
    </row>
    <row r="28" ht="32.1" customHeight="1" spans="1:6">
      <c r="A28" s="380" t="s">
        <v>55</v>
      </c>
      <c r="B28" s="494" t="s">
        <v>56</v>
      </c>
      <c r="C28" s="138"/>
      <c r="D28" s="496"/>
      <c r="E28" s="374"/>
      <c r="F28" s="296"/>
    </row>
    <row r="29" ht="32.1" customHeight="1" spans="1:6">
      <c r="A29" s="380"/>
      <c r="B29" s="494"/>
      <c r="C29" s="138"/>
      <c r="D29" s="496"/>
      <c r="E29" s="374"/>
      <c r="F29" s="296"/>
    </row>
    <row r="30" s="365" customFormat="1" ht="32.1" customHeight="1" spans="1:6">
      <c r="A30" s="504"/>
      <c r="B30" s="505" t="s">
        <v>132</v>
      </c>
      <c r="C30" s="493">
        <f>C20+C4</f>
        <v>217650</v>
      </c>
      <c r="D30" s="493">
        <f>D20+D4</f>
        <v>212506</v>
      </c>
      <c r="E30" s="372"/>
      <c r="F30" s="296"/>
    </row>
    <row r="31" ht="32.1" customHeight="1" spans="1:6">
      <c r="A31" s="376">
        <v>105</v>
      </c>
      <c r="B31" s="212" t="s">
        <v>58</v>
      </c>
      <c r="C31" s="506">
        <v>15580</v>
      </c>
      <c r="D31" s="493">
        <v>3900</v>
      </c>
      <c r="E31" s="378"/>
      <c r="F31" s="296"/>
    </row>
    <row r="32" ht="32.1" customHeight="1" spans="1:6">
      <c r="A32" s="507">
        <v>110</v>
      </c>
      <c r="B32" s="508" t="s">
        <v>59</v>
      </c>
      <c r="C32" s="493">
        <f>C33+C34</f>
        <v>240716</v>
      </c>
      <c r="D32" s="493">
        <f>D33+D34</f>
        <v>253758</v>
      </c>
      <c r="E32" s="378"/>
      <c r="F32" s="296"/>
    </row>
    <row r="33" ht="32.1" customHeight="1" spans="1:6">
      <c r="A33" s="405">
        <v>11001</v>
      </c>
      <c r="B33" s="350" t="s">
        <v>60</v>
      </c>
      <c r="C33" s="138">
        <v>25758</v>
      </c>
      <c r="D33" s="496">
        <v>23758</v>
      </c>
      <c r="E33" s="385"/>
      <c r="F33" s="296"/>
    </row>
    <row r="34" ht="32.1" customHeight="1" spans="1:6">
      <c r="A34" s="405"/>
      <c r="B34" s="350" t="s">
        <v>61</v>
      </c>
      <c r="C34" s="138">
        <v>214958</v>
      </c>
      <c r="D34" s="496">
        <v>230000</v>
      </c>
      <c r="E34" s="385"/>
      <c r="F34" s="296"/>
    </row>
    <row r="35" ht="32.1" customHeight="1" spans="1:6">
      <c r="A35" s="405">
        <v>11006</v>
      </c>
      <c r="B35" s="350" t="s">
        <v>133</v>
      </c>
      <c r="C35" s="138"/>
      <c r="D35" s="496"/>
      <c r="E35" s="385"/>
      <c r="F35" s="296"/>
    </row>
    <row r="36" ht="32.1" customHeight="1" spans="1:6">
      <c r="A36" s="405">
        <v>11008</v>
      </c>
      <c r="B36" s="350" t="s">
        <v>62</v>
      </c>
      <c r="C36" s="138"/>
      <c r="D36" s="496">
        <v>6768</v>
      </c>
      <c r="E36" s="385"/>
      <c r="F36" s="296"/>
    </row>
    <row r="37" ht="32.1" customHeight="1" spans="1:6">
      <c r="A37" s="405">
        <v>11009</v>
      </c>
      <c r="B37" s="350" t="s">
        <v>63</v>
      </c>
      <c r="C37" s="506">
        <v>106354</v>
      </c>
      <c r="D37" s="496">
        <v>50920</v>
      </c>
      <c r="E37" s="385"/>
      <c r="F37" s="296"/>
    </row>
    <row r="38" s="486" customFormat="1" ht="32.1" customHeight="1" spans="1:6">
      <c r="A38" s="509">
        <v>11013</v>
      </c>
      <c r="B38" s="510" t="s">
        <v>64</v>
      </c>
      <c r="C38" s="501">
        <v>0</v>
      </c>
      <c r="D38" s="499"/>
      <c r="E38" s="511"/>
      <c r="F38" s="296" t="str">
        <f>IF(LEN(A38)=3,"是",IF(B38&lt;&gt;"",IF(SUM(C38:D38)&lt;&gt;0,"是","否"),"是"))</f>
        <v>否</v>
      </c>
    </row>
    <row r="39" s="487" customFormat="1" ht="32.1" customHeight="1" spans="1:6">
      <c r="A39" s="405">
        <v>11015</v>
      </c>
      <c r="B39" s="356" t="s">
        <v>65</v>
      </c>
      <c r="C39" s="138"/>
      <c r="D39" s="496"/>
      <c r="E39" s="512"/>
      <c r="F39" s="296"/>
    </row>
    <row r="40" ht="32.1" customHeight="1" spans="1:6">
      <c r="A40" s="513"/>
      <c r="B40" s="514" t="s">
        <v>66</v>
      </c>
      <c r="C40" s="493">
        <f>C30+C31+C32+C36+C37</f>
        <v>580300</v>
      </c>
      <c r="D40" s="493">
        <f>D30+D31+D32+D36+D37</f>
        <v>527852</v>
      </c>
      <c r="E40" s="378"/>
      <c r="F40" s="296"/>
    </row>
    <row r="41" spans="4:4">
      <c r="D41" s="515"/>
    </row>
    <row r="42" spans="4:4">
      <c r="D42" s="515"/>
    </row>
    <row r="43" spans="4:4">
      <c r="D43" s="515"/>
    </row>
    <row r="44" spans="4:4">
      <c r="D44" s="515"/>
    </row>
  </sheetData>
  <autoFilter ref="A3:F40">
    <extLst/>
  </autoFilter>
  <mergeCells count="1">
    <mergeCell ref="B1:E1"/>
  </mergeCells>
  <conditionalFormatting sqref="E2">
    <cfRule type="cellIs" dxfId="0" priority="18" stopIfTrue="1" operator="lessThanOrEqual">
      <formula>-1</formula>
    </cfRule>
  </conditionalFormatting>
  <conditionalFormatting sqref="A31:B31">
    <cfRule type="expression" dxfId="1" priority="22"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C37">
    <cfRule type="expression" dxfId="1" priority="4" stopIfTrue="1">
      <formula>"len($A:$A)=3"</formula>
    </cfRule>
    <cfRule type="expression" dxfId="1" priority="3" stopIfTrue="1">
      <formula>"len($A:$A)=3"</formula>
    </cfRule>
  </conditionalFormatting>
  <conditionalFormatting sqref="B38:B39">
    <cfRule type="expression" dxfId="1" priority="9" stopIfTrue="1">
      <formula>"len($A:$A)=3"</formula>
    </cfRule>
    <cfRule type="expression" dxfId="1" priority="8" stopIfTrue="1">
      <formula>"len($A:$A)=3"</formula>
    </cfRule>
  </conditionalFormatting>
  <conditionalFormatting sqref="C33:C34">
    <cfRule type="expression" dxfId="1" priority="20" stopIfTrue="1">
      <formula>"len($A:$A)=3"</formula>
    </cfRule>
  </conditionalFormatting>
  <conditionalFormatting sqref="F4:F58">
    <cfRule type="cellIs" dxfId="2" priority="14" stopIfTrue="1" operator="lessThan">
      <formula>0</formula>
    </cfRule>
  </conditionalFormatting>
  <conditionalFormatting sqref="A4:C28 D4">
    <cfRule type="expression" dxfId="1" priority="15" stopIfTrue="1">
      <formula>"len($A:$A)=3"</formula>
    </cfRule>
  </conditionalFormatting>
  <conditionalFormatting sqref="B4:C6 D4">
    <cfRule type="expression" dxfId="1" priority="17" stopIfTrue="1">
      <formula>"len($A:$A)=3"</formula>
    </cfRule>
  </conditionalFormatting>
  <conditionalFormatting sqref="B7:C8">
    <cfRule type="expression" dxfId="1" priority="16" stopIfTrue="1">
      <formula>"len($A:$A)=3"</formula>
    </cfRule>
  </conditionalFormatting>
  <conditionalFormatting sqref="A29:C29 C39:C40 B40 B41:C58 D40:D44">
    <cfRule type="expression" dxfId="1" priority="23" stopIfTrue="1">
      <formula>"len($A:$A)=3"</formula>
    </cfRule>
  </conditionalFormatting>
  <conditionalFormatting sqref="B29:C29 B31 C32:C34 D32 C38:C39">
    <cfRule type="expression" dxfId="1" priority="24"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21" stopIfTrue="1">
      <formula>"len($A:$A)=3"</formula>
    </cfRule>
  </conditionalFormatting>
  <conditionalFormatting sqref="A33:B34">
    <cfRule type="expression" dxfId="1" priority="11" stopIfTrue="1">
      <formula>"len($A:$A)=3"</formula>
    </cfRule>
  </conditionalFormatting>
  <conditionalFormatting sqref="A36:B44">
    <cfRule type="expression" dxfId="1" priority="10" stopIfTrue="1">
      <formula>"len($A:$A)=3"</formula>
    </cfRule>
  </conditionalFormatting>
  <conditionalFormatting sqref="C36 C38:C39">
    <cfRule type="expression" dxfId="1" priority="19" stopIfTrue="1">
      <formula>"len($A:$A)=3"</formula>
    </cfRule>
  </conditionalFormatting>
  <conditionalFormatting sqref="A38:B39">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8"/>
  <sheetViews>
    <sheetView showGridLines="0" showZeros="0" view="pageBreakPreview" zoomScaleNormal="100" workbookViewId="0">
      <pane xSplit="1" ySplit="3" topLeftCell="B4" activePane="bottomRight" state="frozen"/>
      <selection/>
      <selection pane="topRight"/>
      <selection pane="bottomLeft"/>
      <selection pane="bottomRight" activeCell="B14" sqref="B14"/>
    </sheetView>
  </sheetViews>
  <sheetFormatPr defaultColWidth="9" defaultRowHeight="15" outlineLevelCol="6"/>
  <cols>
    <col min="1" max="1" width="19.1363636363636" style="173" customWidth="1"/>
    <col min="2" max="2" width="50.6363636363636" style="173" customWidth="1"/>
    <col min="3" max="4" width="20.6363636363636" style="173" customWidth="1"/>
    <col min="5" max="5" width="20.6363636363636" style="363" customWidth="1"/>
    <col min="6" max="6" width="4" style="173" customWidth="1"/>
    <col min="7" max="7" width="9" style="173" customWidth="1"/>
    <col min="8" max="16384" width="9" style="173"/>
  </cols>
  <sheetData>
    <row r="1" s="456" customFormat="1" ht="45" customHeight="1" spans="1:5">
      <c r="A1" s="458"/>
      <c r="B1" s="458" t="s">
        <v>134</v>
      </c>
      <c r="C1" s="458"/>
      <c r="D1" s="458"/>
      <c r="E1" s="458"/>
    </row>
    <row r="2" s="255" customFormat="1" ht="20.1" customHeight="1" spans="1:5">
      <c r="A2" s="459"/>
      <c r="B2" s="460"/>
      <c r="C2" s="461"/>
      <c r="D2" s="462"/>
      <c r="E2" s="462" t="s">
        <v>1</v>
      </c>
    </row>
    <row r="3" s="174" customFormat="1" ht="45" customHeight="1" spans="1:7">
      <c r="A3" s="463" t="s">
        <v>2</v>
      </c>
      <c r="B3" s="464" t="s">
        <v>3</v>
      </c>
      <c r="C3" s="463" t="s">
        <v>129</v>
      </c>
      <c r="D3" s="463" t="s">
        <v>5</v>
      </c>
      <c r="E3" s="463" t="s">
        <v>130</v>
      </c>
      <c r="F3" s="437" t="s">
        <v>135</v>
      </c>
      <c r="G3" s="174" t="s">
        <v>136</v>
      </c>
    </row>
    <row r="4" ht="36" customHeight="1" spans="1:7">
      <c r="A4" s="465">
        <v>201</v>
      </c>
      <c r="B4" s="323" t="s">
        <v>69</v>
      </c>
      <c r="C4" s="325">
        <f>C5+C17+C26+C37+C48+C59+C70+C83+C92+C105+C115+C124+C135+C148+C155+C163+C169+C176+C183+C190+C197+C204+C212+C218+C224+C231+C248+C246</f>
        <v>83060</v>
      </c>
      <c r="D4" s="325">
        <f>D5+D17+D26+D37+D48+D59+D70+D83+D92+D105+D115+D124+D135+D148+D155+D163+D169+D176+D183+D190+D197+D204+D212+D218+D224+D231+D248+D246</f>
        <v>67628</v>
      </c>
      <c r="E4" s="339"/>
      <c r="F4" s="298" t="str">
        <f t="shared" ref="F4:F67" si="0">IF(LEN(A4)=3,"是",IF(B4&lt;&gt;"",IF(SUM(C4:D4)&lt;&gt;0,"是","否"),"是"))</f>
        <v>是</v>
      </c>
      <c r="G4" s="173" t="str">
        <f t="shared" ref="G4:G67" si="1">IF(LEN(A4)=3,"类",IF(LEN(A4)=5,"款","项"))</f>
        <v>类</v>
      </c>
    </row>
    <row r="5" ht="36" customHeight="1" spans="1:7">
      <c r="A5" s="465">
        <v>20101</v>
      </c>
      <c r="B5" s="323" t="s">
        <v>137</v>
      </c>
      <c r="C5" s="325">
        <f>SUM(C6:C16)</f>
        <v>1203</v>
      </c>
      <c r="D5" s="325">
        <f>SUM(D6:D16)</f>
        <v>1086</v>
      </c>
      <c r="E5" s="339"/>
      <c r="F5" s="298" t="str">
        <f t="shared" si="0"/>
        <v>是</v>
      </c>
      <c r="G5" s="173" t="str">
        <f t="shared" si="1"/>
        <v>款</v>
      </c>
    </row>
    <row r="6" ht="36" customHeight="1" spans="1:7">
      <c r="A6" s="465">
        <v>2010101</v>
      </c>
      <c r="B6" s="328" t="s">
        <v>138</v>
      </c>
      <c r="C6" s="325">
        <v>758</v>
      </c>
      <c r="D6" s="325">
        <v>626</v>
      </c>
      <c r="E6" s="334"/>
      <c r="F6" s="298" t="str">
        <f t="shared" si="0"/>
        <v>是</v>
      </c>
      <c r="G6" s="173" t="str">
        <f t="shared" si="1"/>
        <v>项</v>
      </c>
    </row>
    <row r="7" ht="36" customHeight="1" spans="1:7">
      <c r="A7" s="465">
        <v>2010102</v>
      </c>
      <c r="B7" s="328" t="s">
        <v>139</v>
      </c>
      <c r="C7" s="325">
        <v>0</v>
      </c>
      <c r="D7" s="325">
        <v>0</v>
      </c>
      <c r="E7" s="334"/>
      <c r="F7" s="298" t="str">
        <f t="shared" si="0"/>
        <v>否</v>
      </c>
      <c r="G7" s="173" t="str">
        <f t="shared" si="1"/>
        <v>项</v>
      </c>
    </row>
    <row r="8" ht="36" customHeight="1" spans="1:7">
      <c r="A8" s="465">
        <v>2010103</v>
      </c>
      <c r="B8" s="328" t="s">
        <v>140</v>
      </c>
      <c r="C8" s="325"/>
      <c r="D8" s="325"/>
      <c r="E8" s="334"/>
      <c r="F8" s="298" t="str">
        <f t="shared" si="0"/>
        <v>否</v>
      </c>
      <c r="G8" s="173" t="str">
        <f t="shared" si="1"/>
        <v>项</v>
      </c>
    </row>
    <row r="9" ht="36" customHeight="1" spans="1:7">
      <c r="A9" s="465">
        <v>2010104</v>
      </c>
      <c r="B9" s="328" t="s">
        <v>141</v>
      </c>
      <c r="C9" s="325">
        <v>110</v>
      </c>
      <c r="D9" s="325">
        <v>88</v>
      </c>
      <c r="E9" s="334">
        <f>IF(C9&gt;0,D9/C9-1,IF(C9&lt;0,-(D9/C9-1),""))</f>
        <v>-0.2</v>
      </c>
      <c r="F9" s="298" t="str">
        <f t="shared" si="0"/>
        <v>是</v>
      </c>
      <c r="G9" s="173" t="str">
        <f t="shared" si="1"/>
        <v>项</v>
      </c>
    </row>
    <row r="10" ht="36" customHeight="1" spans="1:7">
      <c r="A10" s="465">
        <v>2010105</v>
      </c>
      <c r="B10" s="328" t="s">
        <v>142</v>
      </c>
      <c r="C10" s="325"/>
      <c r="D10" s="325"/>
      <c r="E10" s="334"/>
      <c r="F10" s="298" t="str">
        <f t="shared" si="0"/>
        <v>否</v>
      </c>
      <c r="G10" s="173" t="str">
        <f t="shared" si="1"/>
        <v>项</v>
      </c>
    </row>
    <row r="11" ht="36" customHeight="1" spans="1:7">
      <c r="A11" s="465">
        <v>2010106</v>
      </c>
      <c r="B11" s="328" t="s">
        <v>143</v>
      </c>
      <c r="C11" s="325"/>
      <c r="D11" s="325"/>
      <c r="E11" s="334"/>
      <c r="F11" s="298" t="str">
        <f t="shared" si="0"/>
        <v>否</v>
      </c>
      <c r="G11" s="173" t="str">
        <f t="shared" si="1"/>
        <v>项</v>
      </c>
    </row>
    <row r="12" ht="36" customHeight="1" spans="1:7">
      <c r="A12" s="465">
        <v>2010107</v>
      </c>
      <c r="B12" s="328" t="s">
        <v>144</v>
      </c>
      <c r="C12" s="325"/>
      <c r="D12" s="325">
        <v>0</v>
      </c>
      <c r="E12" s="334" t="str">
        <f>IF(C12&gt;0,D12/C12-1,IF(C12&lt;0,-(D12/C12-1),""))</f>
        <v/>
      </c>
      <c r="F12" s="298" t="str">
        <f t="shared" si="0"/>
        <v>否</v>
      </c>
      <c r="G12" s="173" t="str">
        <f t="shared" si="1"/>
        <v>项</v>
      </c>
    </row>
    <row r="13" ht="36" customHeight="1" spans="1:7">
      <c r="A13" s="465">
        <v>2010108</v>
      </c>
      <c r="B13" s="328" t="s">
        <v>145</v>
      </c>
      <c r="C13" s="325">
        <v>0</v>
      </c>
      <c r="D13" s="325"/>
      <c r="E13" s="334"/>
      <c r="F13" s="298" t="str">
        <f t="shared" si="0"/>
        <v>否</v>
      </c>
      <c r="G13" s="173" t="str">
        <f t="shared" si="1"/>
        <v>项</v>
      </c>
    </row>
    <row r="14" ht="36" customHeight="1" spans="1:7">
      <c r="A14" s="465">
        <v>2010109</v>
      </c>
      <c r="B14" s="328" t="s">
        <v>146</v>
      </c>
      <c r="C14" s="325"/>
      <c r="D14" s="325"/>
      <c r="E14" s="334"/>
      <c r="F14" s="298" t="str">
        <f t="shared" si="0"/>
        <v>否</v>
      </c>
      <c r="G14" s="173" t="str">
        <f t="shared" si="1"/>
        <v>项</v>
      </c>
    </row>
    <row r="15" ht="36" customHeight="1" spans="1:7">
      <c r="A15" s="465">
        <v>2010150</v>
      </c>
      <c r="B15" s="328" t="s">
        <v>147</v>
      </c>
      <c r="C15" s="325">
        <v>2</v>
      </c>
      <c r="D15" s="325"/>
      <c r="E15" s="334"/>
      <c r="F15" s="298" t="str">
        <f t="shared" si="0"/>
        <v>是</v>
      </c>
      <c r="G15" s="173" t="str">
        <f t="shared" si="1"/>
        <v>项</v>
      </c>
    </row>
    <row r="16" ht="36" customHeight="1" spans="1:7">
      <c r="A16" s="465">
        <v>2010199</v>
      </c>
      <c r="B16" s="328" t="s">
        <v>148</v>
      </c>
      <c r="C16" s="325">
        <v>333</v>
      </c>
      <c r="D16" s="325">
        <v>372</v>
      </c>
      <c r="E16" s="334"/>
      <c r="F16" s="298" t="str">
        <f t="shared" si="0"/>
        <v>是</v>
      </c>
      <c r="G16" s="173" t="str">
        <f t="shared" si="1"/>
        <v>项</v>
      </c>
    </row>
    <row r="17" ht="36" customHeight="1" spans="1:7">
      <c r="A17" s="465">
        <v>20102</v>
      </c>
      <c r="B17" s="323" t="s">
        <v>149</v>
      </c>
      <c r="C17" s="325">
        <f>SUM(C18:C25)</f>
        <v>1042</v>
      </c>
      <c r="D17" s="325">
        <f>SUM(D18:D25)</f>
        <v>766</v>
      </c>
      <c r="E17" s="339"/>
      <c r="F17" s="298" t="str">
        <f t="shared" si="0"/>
        <v>是</v>
      </c>
      <c r="G17" s="173" t="str">
        <f t="shared" si="1"/>
        <v>款</v>
      </c>
    </row>
    <row r="18" ht="36" customHeight="1" spans="1:7">
      <c r="A18" s="465">
        <v>2010201</v>
      </c>
      <c r="B18" s="328" t="s">
        <v>138</v>
      </c>
      <c r="C18" s="325">
        <v>563</v>
      </c>
      <c r="D18" s="325">
        <v>463</v>
      </c>
      <c r="E18" s="334"/>
      <c r="F18" s="298" t="str">
        <f t="shared" si="0"/>
        <v>是</v>
      </c>
      <c r="G18" s="173" t="str">
        <f t="shared" si="1"/>
        <v>项</v>
      </c>
    </row>
    <row r="19" ht="36" customHeight="1" spans="1:7">
      <c r="A19" s="465">
        <v>2010202</v>
      </c>
      <c r="B19" s="328" t="s">
        <v>139</v>
      </c>
      <c r="C19" s="325"/>
      <c r="D19" s="325">
        <v>0</v>
      </c>
      <c r="E19" s="334"/>
      <c r="F19" s="298" t="str">
        <f t="shared" si="0"/>
        <v>否</v>
      </c>
      <c r="G19" s="173" t="str">
        <f t="shared" si="1"/>
        <v>项</v>
      </c>
    </row>
    <row r="20" ht="36" customHeight="1" spans="1:7">
      <c r="A20" s="465">
        <v>2010203</v>
      </c>
      <c r="B20" s="328" t="s">
        <v>140</v>
      </c>
      <c r="C20" s="325"/>
      <c r="D20" s="325"/>
      <c r="E20" s="334"/>
      <c r="F20" s="298" t="str">
        <f t="shared" si="0"/>
        <v>否</v>
      </c>
      <c r="G20" s="173" t="str">
        <f t="shared" si="1"/>
        <v>项</v>
      </c>
    </row>
    <row r="21" ht="36" customHeight="1" spans="1:7">
      <c r="A21" s="465">
        <v>2010204</v>
      </c>
      <c r="B21" s="328" t="s">
        <v>150</v>
      </c>
      <c r="C21" s="325">
        <v>80</v>
      </c>
      <c r="D21" s="325">
        <v>64</v>
      </c>
      <c r="E21" s="334">
        <f>IF(C21&gt;0,D21/C21-1,IF(C21&lt;0,-(D21/C21-1),""))</f>
        <v>-0.2</v>
      </c>
      <c r="F21" s="298" t="str">
        <f t="shared" si="0"/>
        <v>是</v>
      </c>
      <c r="G21" s="173" t="str">
        <f t="shared" si="1"/>
        <v>项</v>
      </c>
    </row>
    <row r="22" ht="36" customHeight="1" spans="1:7">
      <c r="A22" s="465">
        <v>2010205</v>
      </c>
      <c r="B22" s="328" t="s">
        <v>151</v>
      </c>
      <c r="C22" s="325">
        <v>0</v>
      </c>
      <c r="D22" s="325"/>
      <c r="E22" s="334"/>
      <c r="F22" s="298" t="str">
        <f t="shared" si="0"/>
        <v>否</v>
      </c>
      <c r="G22" s="173" t="str">
        <f t="shared" si="1"/>
        <v>项</v>
      </c>
    </row>
    <row r="23" ht="36" customHeight="1" spans="1:7">
      <c r="A23" s="465">
        <v>2010206</v>
      </c>
      <c r="B23" s="328" t="s">
        <v>152</v>
      </c>
      <c r="C23" s="325">
        <v>0</v>
      </c>
      <c r="D23" s="325"/>
      <c r="E23" s="334"/>
      <c r="F23" s="298" t="str">
        <f t="shared" si="0"/>
        <v>否</v>
      </c>
      <c r="G23" s="173" t="str">
        <f t="shared" si="1"/>
        <v>项</v>
      </c>
    </row>
    <row r="24" ht="36" customHeight="1" spans="1:7">
      <c r="A24" s="465">
        <v>2010250</v>
      </c>
      <c r="B24" s="328" t="s">
        <v>147</v>
      </c>
      <c r="C24" s="325"/>
      <c r="D24" s="325"/>
      <c r="E24" s="334"/>
      <c r="F24" s="298" t="str">
        <f t="shared" si="0"/>
        <v>否</v>
      </c>
      <c r="G24" s="173" t="str">
        <f t="shared" si="1"/>
        <v>项</v>
      </c>
    </row>
    <row r="25" ht="36" customHeight="1" spans="1:7">
      <c r="A25" s="465">
        <v>2010299</v>
      </c>
      <c r="B25" s="328" t="s">
        <v>153</v>
      </c>
      <c r="C25" s="325">
        <v>399</v>
      </c>
      <c r="D25" s="325">
        <v>239</v>
      </c>
      <c r="E25" s="334"/>
      <c r="F25" s="298" t="str">
        <f t="shared" si="0"/>
        <v>是</v>
      </c>
      <c r="G25" s="173" t="str">
        <f t="shared" si="1"/>
        <v>项</v>
      </c>
    </row>
    <row r="26" ht="36" customHeight="1" spans="1:7">
      <c r="A26" s="465">
        <v>20103</v>
      </c>
      <c r="B26" s="323" t="s">
        <v>154</v>
      </c>
      <c r="C26" s="325">
        <f>SUM(C27:C36)</f>
        <v>22711</v>
      </c>
      <c r="D26" s="325">
        <f>SUM(D27:D36)</f>
        <v>21652</v>
      </c>
      <c r="E26" s="339"/>
      <c r="F26" s="298" t="str">
        <f t="shared" si="0"/>
        <v>是</v>
      </c>
      <c r="G26" s="173" t="str">
        <f t="shared" si="1"/>
        <v>款</v>
      </c>
    </row>
    <row r="27" ht="36" customHeight="1" spans="1:7">
      <c r="A27" s="465">
        <v>2010301</v>
      </c>
      <c r="B27" s="328" t="s">
        <v>138</v>
      </c>
      <c r="C27" s="325">
        <v>13112</v>
      </c>
      <c r="D27" s="325">
        <v>12056</v>
      </c>
      <c r="E27" s="334"/>
      <c r="F27" s="298" t="str">
        <f t="shared" si="0"/>
        <v>是</v>
      </c>
      <c r="G27" s="173" t="str">
        <f t="shared" si="1"/>
        <v>项</v>
      </c>
    </row>
    <row r="28" ht="36" customHeight="1" spans="1:7">
      <c r="A28" s="465">
        <v>2010302</v>
      </c>
      <c r="B28" s="328" t="s">
        <v>139</v>
      </c>
      <c r="C28" s="325">
        <v>3736</v>
      </c>
      <c r="D28" s="325">
        <v>3521</v>
      </c>
      <c r="E28" s="334"/>
      <c r="F28" s="298" t="str">
        <f t="shared" si="0"/>
        <v>是</v>
      </c>
      <c r="G28" s="173" t="str">
        <f t="shared" si="1"/>
        <v>项</v>
      </c>
    </row>
    <row r="29" ht="36" customHeight="1" spans="1:7">
      <c r="A29" s="465">
        <v>2010303</v>
      </c>
      <c r="B29" s="328" t="s">
        <v>140</v>
      </c>
      <c r="C29" s="325"/>
      <c r="D29" s="325"/>
      <c r="E29" s="334"/>
      <c r="F29" s="298" t="str">
        <f t="shared" si="0"/>
        <v>否</v>
      </c>
      <c r="G29" s="173" t="str">
        <f t="shared" si="1"/>
        <v>项</v>
      </c>
    </row>
    <row r="30" ht="36" customHeight="1" spans="1:7">
      <c r="A30" s="465">
        <v>2010304</v>
      </c>
      <c r="B30" s="328" t="s">
        <v>155</v>
      </c>
      <c r="C30" s="325"/>
      <c r="D30" s="325"/>
      <c r="E30" s="334"/>
      <c r="F30" s="298" t="str">
        <f t="shared" si="0"/>
        <v>否</v>
      </c>
      <c r="G30" s="173" t="str">
        <f t="shared" si="1"/>
        <v>项</v>
      </c>
    </row>
    <row r="31" ht="36" customHeight="1" spans="1:7">
      <c r="A31" s="465">
        <v>2010305</v>
      </c>
      <c r="B31" s="328" t="s">
        <v>156</v>
      </c>
      <c r="C31" s="325"/>
      <c r="D31" s="325">
        <v>0</v>
      </c>
      <c r="E31" s="334"/>
      <c r="F31" s="298" t="str">
        <f t="shared" si="0"/>
        <v>否</v>
      </c>
      <c r="G31" s="173" t="str">
        <f t="shared" si="1"/>
        <v>项</v>
      </c>
    </row>
    <row r="32" ht="36" customHeight="1" spans="1:7">
      <c r="A32" s="465">
        <v>2010306</v>
      </c>
      <c r="B32" s="328" t="s">
        <v>157</v>
      </c>
      <c r="C32" s="325"/>
      <c r="D32" s="325"/>
      <c r="E32" s="334" t="str">
        <f>IF(C32&gt;0,D32/C32-1,IF(C32&lt;0,-(D32/C32-1),""))</f>
        <v/>
      </c>
      <c r="F32" s="298" t="str">
        <f t="shared" si="0"/>
        <v>否</v>
      </c>
      <c r="G32" s="173" t="str">
        <f t="shared" si="1"/>
        <v>项</v>
      </c>
    </row>
    <row r="33" ht="36" customHeight="1" spans="1:7">
      <c r="A33" s="465">
        <v>2010308</v>
      </c>
      <c r="B33" s="328" t="s">
        <v>158</v>
      </c>
      <c r="C33" s="325">
        <v>100</v>
      </c>
      <c r="D33" s="325">
        <v>0</v>
      </c>
      <c r="E33" s="334"/>
      <c r="F33" s="298" t="str">
        <f t="shared" si="0"/>
        <v>是</v>
      </c>
      <c r="G33" s="173" t="str">
        <f t="shared" si="1"/>
        <v>项</v>
      </c>
    </row>
    <row r="34" ht="36" customHeight="1" spans="1:7">
      <c r="A34" s="465">
        <v>2010309</v>
      </c>
      <c r="B34" s="328" t="s">
        <v>159</v>
      </c>
      <c r="C34" s="325">
        <v>1000</v>
      </c>
      <c r="D34" s="325">
        <v>822</v>
      </c>
      <c r="E34" s="334"/>
      <c r="F34" s="298" t="str">
        <f t="shared" si="0"/>
        <v>是</v>
      </c>
      <c r="G34" s="173" t="str">
        <f t="shared" si="1"/>
        <v>项</v>
      </c>
    </row>
    <row r="35" ht="36" customHeight="1" spans="1:7">
      <c r="A35" s="465">
        <v>2010350</v>
      </c>
      <c r="B35" s="328" t="s">
        <v>147</v>
      </c>
      <c r="C35" s="325">
        <v>4656</v>
      </c>
      <c r="D35" s="325">
        <v>5110</v>
      </c>
      <c r="E35" s="334"/>
      <c r="F35" s="298" t="str">
        <f t="shared" si="0"/>
        <v>是</v>
      </c>
      <c r="G35" s="173" t="str">
        <f t="shared" si="1"/>
        <v>项</v>
      </c>
    </row>
    <row r="36" ht="36" customHeight="1" spans="1:7">
      <c r="A36" s="466">
        <v>2010399</v>
      </c>
      <c r="B36" s="328" t="s">
        <v>160</v>
      </c>
      <c r="C36" s="325">
        <v>107</v>
      </c>
      <c r="D36" s="325">
        <v>143</v>
      </c>
      <c r="E36" s="334"/>
      <c r="F36" s="298" t="str">
        <f t="shared" si="0"/>
        <v>是</v>
      </c>
      <c r="G36" s="173" t="str">
        <f t="shared" si="1"/>
        <v>项</v>
      </c>
    </row>
    <row r="37" ht="36" customHeight="1" spans="1:7">
      <c r="A37" s="465">
        <v>20104</v>
      </c>
      <c r="B37" s="323" t="s">
        <v>161</v>
      </c>
      <c r="C37" s="325">
        <f>SUM(C38:C47)</f>
        <v>656</v>
      </c>
      <c r="D37" s="325">
        <f>SUM(D38:D47)</f>
        <v>932</v>
      </c>
      <c r="E37" s="339"/>
      <c r="F37" s="298" t="str">
        <f t="shared" si="0"/>
        <v>是</v>
      </c>
      <c r="G37" s="173" t="str">
        <f t="shared" si="1"/>
        <v>款</v>
      </c>
    </row>
    <row r="38" ht="36" customHeight="1" spans="1:7">
      <c r="A38" s="465">
        <v>2010401</v>
      </c>
      <c r="B38" s="328" t="s">
        <v>138</v>
      </c>
      <c r="C38" s="325">
        <v>595</v>
      </c>
      <c r="D38" s="325">
        <v>632</v>
      </c>
      <c r="E38" s="334"/>
      <c r="F38" s="298" t="str">
        <f t="shared" si="0"/>
        <v>是</v>
      </c>
      <c r="G38" s="173" t="str">
        <f t="shared" si="1"/>
        <v>项</v>
      </c>
    </row>
    <row r="39" ht="36" customHeight="1" spans="1:7">
      <c r="A39" s="465">
        <v>2010402</v>
      </c>
      <c r="B39" s="328" t="s">
        <v>139</v>
      </c>
      <c r="C39" s="325"/>
      <c r="D39" s="325"/>
      <c r="E39" s="334"/>
      <c r="F39" s="298" t="str">
        <f t="shared" si="0"/>
        <v>否</v>
      </c>
      <c r="G39" s="173" t="str">
        <f t="shared" si="1"/>
        <v>项</v>
      </c>
    </row>
    <row r="40" ht="36" customHeight="1" spans="1:7">
      <c r="A40" s="465">
        <v>2010403</v>
      </c>
      <c r="B40" s="328" t="s">
        <v>140</v>
      </c>
      <c r="C40" s="325"/>
      <c r="D40" s="325"/>
      <c r="E40" s="334"/>
      <c r="F40" s="298" t="str">
        <f t="shared" si="0"/>
        <v>否</v>
      </c>
      <c r="G40" s="173" t="str">
        <f t="shared" si="1"/>
        <v>项</v>
      </c>
    </row>
    <row r="41" ht="36" customHeight="1" spans="1:7">
      <c r="A41" s="465">
        <v>2010404</v>
      </c>
      <c r="B41" s="328" t="s">
        <v>162</v>
      </c>
      <c r="C41" s="325">
        <v>0</v>
      </c>
      <c r="D41" s="325"/>
      <c r="E41" s="334"/>
      <c r="F41" s="298" t="str">
        <f t="shared" si="0"/>
        <v>否</v>
      </c>
      <c r="G41" s="173" t="str">
        <f t="shared" si="1"/>
        <v>项</v>
      </c>
    </row>
    <row r="42" ht="36" customHeight="1" spans="1:7">
      <c r="A42" s="465">
        <v>2010405</v>
      </c>
      <c r="B42" s="328" t="s">
        <v>163</v>
      </c>
      <c r="C42" s="325"/>
      <c r="D42" s="325"/>
      <c r="E42" s="334"/>
      <c r="F42" s="298" t="str">
        <f t="shared" si="0"/>
        <v>否</v>
      </c>
      <c r="G42" s="173" t="str">
        <f t="shared" si="1"/>
        <v>项</v>
      </c>
    </row>
    <row r="43" ht="36" customHeight="1" spans="1:7">
      <c r="A43" s="465">
        <v>2010406</v>
      </c>
      <c r="B43" s="328" t="s">
        <v>164</v>
      </c>
      <c r="C43" s="325"/>
      <c r="D43" s="325"/>
      <c r="E43" s="334"/>
      <c r="F43" s="298" t="str">
        <f t="shared" si="0"/>
        <v>否</v>
      </c>
      <c r="G43" s="173" t="str">
        <f t="shared" si="1"/>
        <v>项</v>
      </c>
    </row>
    <row r="44" ht="36" customHeight="1" spans="1:7">
      <c r="A44" s="465">
        <v>2010407</v>
      </c>
      <c r="B44" s="328" t="s">
        <v>165</v>
      </c>
      <c r="C44" s="325"/>
      <c r="D44" s="325"/>
      <c r="E44" s="334"/>
      <c r="F44" s="298" t="str">
        <f t="shared" si="0"/>
        <v>否</v>
      </c>
      <c r="G44" s="173" t="str">
        <f t="shared" si="1"/>
        <v>项</v>
      </c>
    </row>
    <row r="45" ht="36" customHeight="1" spans="1:7">
      <c r="A45" s="465">
        <v>2010408</v>
      </c>
      <c r="B45" s="328" t="s">
        <v>166</v>
      </c>
      <c r="C45" s="325">
        <v>8</v>
      </c>
      <c r="D45" s="325">
        <v>0</v>
      </c>
      <c r="E45" s="334"/>
      <c r="F45" s="298" t="str">
        <f t="shared" si="0"/>
        <v>是</v>
      </c>
      <c r="G45" s="173" t="str">
        <f t="shared" si="1"/>
        <v>项</v>
      </c>
    </row>
    <row r="46" ht="36" customHeight="1" spans="1:7">
      <c r="A46" s="465">
        <v>2010450</v>
      </c>
      <c r="B46" s="328" t="s">
        <v>147</v>
      </c>
      <c r="C46" s="325"/>
      <c r="D46" s="325"/>
      <c r="E46" s="334"/>
      <c r="F46" s="298" t="str">
        <f t="shared" si="0"/>
        <v>否</v>
      </c>
      <c r="G46" s="173" t="str">
        <f t="shared" si="1"/>
        <v>项</v>
      </c>
    </row>
    <row r="47" ht="36" customHeight="1" spans="1:7">
      <c r="A47" s="465">
        <v>2010499</v>
      </c>
      <c r="B47" s="328" t="s">
        <v>167</v>
      </c>
      <c r="C47" s="325">
        <v>53</v>
      </c>
      <c r="D47" s="325">
        <v>300</v>
      </c>
      <c r="E47" s="334"/>
      <c r="F47" s="298" t="str">
        <f t="shared" si="0"/>
        <v>是</v>
      </c>
      <c r="G47" s="173" t="str">
        <f t="shared" si="1"/>
        <v>项</v>
      </c>
    </row>
    <row r="48" ht="36" customHeight="1" spans="1:7">
      <c r="A48" s="465">
        <v>20105</v>
      </c>
      <c r="B48" s="323" t="s">
        <v>168</v>
      </c>
      <c r="C48" s="325">
        <f>SUM(C49:C58)</f>
        <v>688</v>
      </c>
      <c r="D48" s="325">
        <f>SUM(D49:D58)</f>
        <v>735</v>
      </c>
      <c r="E48" s="339"/>
      <c r="F48" s="298" t="str">
        <f t="shared" si="0"/>
        <v>是</v>
      </c>
      <c r="G48" s="173" t="str">
        <f t="shared" si="1"/>
        <v>款</v>
      </c>
    </row>
    <row r="49" ht="36" customHeight="1" spans="1:7">
      <c r="A49" s="465">
        <v>2010501</v>
      </c>
      <c r="B49" s="328" t="s">
        <v>138</v>
      </c>
      <c r="C49" s="325">
        <v>398</v>
      </c>
      <c r="D49" s="325">
        <v>359</v>
      </c>
      <c r="E49" s="334"/>
      <c r="F49" s="298" t="str">
        <f t="shared" si="0"/>
        <v>是</v>
      </c>
      <c r="G49" s="173" t="str">
        <f t="shared" si="1"/>
        <v>项</v>
      </c>
    </row>
    <row r="50" ht="36" customHeight="1" spans="1:7">
      <c r="A50" s="465">
        <v>2010502</v>
      </c>
      <c r="B50" s="328" t="s">
        <v>139</v>
      </c>
      <c r="C50" s="325"/>
      <c r="D50" s="325">
        <v>0</v>
      </c>
      <c r="E50" s="334"/>
      <c r="F50" s="298" t="str">
        <f t="shared" si="0"/>
        <v>否</v>
      </c>
      <c r="G50" s="173" t="str">
        <f t="shared" si="1"/>
        <v>项</v>
      </c>
    </row>
    <row r="51" ht="36" customHeight="1" spans="1:7">
      <c r="A51" s="465">
        <v>2010503</v>
      </c>
      <c r="B51" s="328" t="s">
        <v>140</v>
      </c>
      <c r="C51" s="325"/>
      <c r="D51" s="325"/>
      <c r="E51" s="334"/>
      <c r="F51" s="298" t="str">
        <f t="shared" si="0"/>
        <v>否</v>
      </c>
      <c r="G51" s="173" t="str">
        <f t="shared" si="1"/>
        <v>项</v>
      </c>
    </row>
    <row r="52" ht="36" customHeight="1" spans="1:7">
      <c r="A52" s="465">
        <v>2010504</v>
      </c>
      <c r="B52" s="328" t="s">
        <v>169</v>
      </c>
      <c r="C52" s="325"/>
      <c r="D52" s="325"/>
      <c r="E52" s="334" t="str">
        <f>IF(C52&gt;0,D52/C52-1,IF(C52&lt;0,-(D52/C52-1),""))</f>
        <v/>
      </c>
      <c r="F52" s="298" t="str">
        <f t="shared" si="0"/>
        <v>否</v>
      </c>
      <c r="G52" s="173" t="str">
        <f t="shared" si="1"/>
        <v>项</v>
      </c>
    </row>
    <row r="53" ht="36" customHeight="1" spans="1:7">
      <c r="A53" s="465">
        <v>2010505</v>
      </c>
      <c r="B53" s="328" t="s">
        <v>170</v>
      </c>
      <c r="C53" s="325">
        <v>40</v>
      </c>
      <c r="D53" s="325">
        <v>32</v>
      </c>
      <c r="E53" s="334">
        <f>IF(C53&gt;0,D53/C53-1,IF(C53&lt;0,-(D53/C53-1),""))</f>
        <v>-0.2</v>
      </c>
      <c r="F53" s="298" t="str">
        <f t="shared" si="0"/>
        <v>是</v>
      </c>
      <c r="G53" s="173" t="str">
        <f t="shared" si="1"/>
        <v>项</v>
      </c>
    </row>
    <row r="54" ht="36" customHeight="1" spans="1:7">
      <c r="A54" s="465">
        <v>2010506</v>
      </c>
      <c r="B54" s="328" t="s">
        <v>171</v>
      </c>
      <c r="C54" s="325"/>
      <c r="D54" s="325"/>
      <c r="E54" s="334" t="str">
        <f>IF(C54&gt;0,D54/C54-1,IF(C54&lt;0,-(D54/C54-1),""))</f>
        <v/>
      </c>
      <c r="F54" s="298" t="str">
        <f t="shared" si="0"/>
        <v>否</v>
      </c>
      <c r="G54" s="173" t="str">
        <f t="shared" si="1"/>
        <v>项</v>
      </c>
    </row>
    <row r="55" ht="36" customHeight="1" spans="1:7">
      <c r="A55" s="465">
        <v>2010507</v>
      </c>
      <c r="B55" s="328" t="s">
        <v>172</v>
      </c>
      <c r="C55" s="325">
        <v>250</v>
      </c>
      <c r="D55" s="325">
        <v>304</v>
      </c>
      <c r="E55" s="334"/>
      <c r="F55" s="298" t="str">
        <f t="shared" si="0"/>
        <v>是</v>
      </c>
      <c r="G55" s="173" t="str">
        <f t="shared" si="1"/>
        <v>项</v>
      </c>
    </row>
    <row r="56" ht="36" customHeight="1" spans="1:7">
      <c r="A56" s="465">
        <v>2010508</v>
      </c>
      <c r="B56" s="328" t="s">
        <v>173</v>
      </c>
      <c r="C56" s="325">
        <v>0</v>
      </c>
      <c r="D56" s="325">
        <v>40</v>
      </c>
      <c r="E56" s="334"/>
      <c r="F56" s="298" t="str">
        <f t="shared" si="0"/>
        <v>是</v>
      </c>
      <c r="G56" s="173" t="str">
        <f t="shared" si="1"/>
        <v>项</v>
      </c>
    </row>
    <row r="57" ht="36" customHeight="1" spans="1:7">
      <c r="A57" s="465">
        <v>2010550</v>
      </c>
      <c r="B57" s="328" t="s">
        <v>147</v>
      </c>
      <c r="C57" s="325"/>
      <c r="D57" s="325"/>
      <c r="E57" s="334"/>
      <c r="F57" s="298" t="str">
        <f t="shared" si="0"/>
        <v>否</v>
      </c>
      <c r="G57" s="173" t="str">
        <f t="shared" si="1"/>
        <v>项</v>
      </c>
    </row>
    <row r="58" ht="36" customHeight="1" spans="1:7">
      <c r="A58" s="465">
        <v>2010599</v>
      </c>
      <c r="B58" s="328" t="s">
        <v>174</v>
      </c>
      <c r="C58" s="325"/>
      <c r="D58" s="325"/>
      <c r="E58" s="334"/>
      <c r="F58" s="298" t="str">
        <f t="shared" si="0"/>
        <v>否</v>
      </c>
      <c r="G58" s="173" t="str">
        <f t="shared" si="1"/>
        <v>项</v>
      </c>
    </row>
    <row r="59" ht="36" customHeight="1" spans="1:7">
      <c r="A59" s="465">
        <v>20106</v>
      </c>
      <c r="B59" s="323" t="s">
        <v>175</v>
      </c>
      <c r="C59" s="325">
        <f>SUM(C60:C69)</f>
        <v>1458</v>
      </c>
      <c r="D59" s="325">
        <f>SUM(D60:D69)</f>
        <v>1233</v>
      </c>
      <c r="E59" s="339"/>
      <c r="F59" s="298" t="str">
        <f t="shared" si="0"/>
        <v>是</v>
      </c>
      <c r="G59" s="173" t="str">
        <f t="shared" si="1"/>
        <v>款</v>
      </c>
    </row>
    <row r="60" ht="36" customHeight="1" spans="1:7">
      <c r="A60" s="465">
        <v>2010601</v>
      </c>
      <c r="B60" s="328" t="s">
        <v>138</v>
      </c>
      <c r="C60" s="325">
        <v>718</v>
      </c>
      <c r="D60" s="325">
        <v>609</v>
      </c>
      <c r="E60" s="334"/>
      <c r="F60" s="298" t="str">
        <f t="shared" si="0"/>
        <v>是</v>
      </c>
      <c r="G60" s="173" t="str">
        <f t="shared" si="1"/>
        <v>项</v>
      </c>
    </row>
    <row r="61" ht="36" customHeight="1" spans="1:7">
      <c r="A61" s="465">
        <v>2010602</v>
      </c>
      <c r="B61" s="328" t="s">
        <v>139</v>
      </c>
      <c r="C61" s="325"/>
      <c r="D61" s="325">
        <v>0</v>
      </c>
      <c r="E61" s="334"/>
      <c r="F61" s="298" t="str">
        <f t="shared" si="0"/>
        <v>否</v>
      </c>
      <c r="G61" s="173" t="str">
        <f t="shared" si="1"/>
        <v>项</v>
      </c>
    </row>
    <row r="62" ht="36" customHeight="1" spans="1:7">
      <c r="A62" s="465">
        <v>2010603</v>
      </c>
      <c r="B62" s="328" t="s">
        <v>140</v>
      </c>
      <c r="C62" s="325"/>
      <c r="D62" s="325"/>
      <c r="E62" s="334"/>
      <c r="F62" s="298" t="str">
        <f t="shared" si="0"/>
        <v>否</v>
      </c>
      <c r="G62" s="173" t="str">
        <f t="shared" si="1"/>
        <v>项</v>
      </c>
    </row>
    <row r="63" ht="36" customHeight="1" spans="1:7">
      <c r="A63" s="465">
        <v>2010604</v>
      </c>
      <c r="B63" s="328" t="s">
        <v>176</v>
      </c>
      <c r="C63" s="325"/>
      <c r="D63" s="325">
        <v>0</v>
      </c>
      <c r="E63" s="334"/>
      <c r="F63" s="298" t="str">
        <f t="shared" si="0"/>
        <v>否</v>
      </c>
      <c r="G63" s="173" t="str">
        <f t="shared" si="1"/>
        <v>项</v>
      </c>
    </row>
    <row r="64" ht="36" customHeight="1" spans="1:7">
      <c r="A64" s="465">
        <v>2010605</v>
      </c>
      <c r="B64" s="328" t="s">
        <v>177</v>
      </c>
      <c r="C64" s="325"/>
      <c r="D64" s="325"/>
      <c r="E64" s="334"/>
      <c r="F64" s="298" t="str">
        <f t="shared" si="0"/>
        <v>否</v>
      </c>
      <c r="G64" s="173" t="str">
        <f t="shared" si="1"/>
        <v>项</v>
      </c>
    </row>
    <row r="65" ht="36" customHeight="1" spans="1:7">
      <c r="A65" s="465">
        <v>2010606</v>
      </c>
      <c r="B65" s="328" t="s">
        <v>178</v>
      </c>
      <c r="C65" s="325"/>
      <c r="D65" s="325"/>
      <c r="E65" s="334"/>
      <c r="F65" s="298" t="str">
        <f t="shared" si="0"/>
        <v>否</v>
      </c>
      <c r="G65" s="173" t="str">
        <f t="shared" si="1"/>
        <v>项</v>
      </c>
    </row>
    <row r="66" ht="36" customHeight="1" spans="1:7">
      <c r="A66" s="465">
        <v>2010607</v>
      </c>
      <c r="B66" s="328" t="s">
        <v>179</v>
      </c>
      <c r="C66" s="325"/>
      <c r="D66" s="325"/>
      <c r="E66" s="334"/>
      <c r="F66" s="298" t="str">
        <f t="shared" si="0"/>
        <v>否</v>
      </c>
      <c r="G66" s="173" t="str">
        <f t="shared" si="1"/>
        <v>项</v>
      </c>
    </row>
    <row r="67" ht="36" customHeight="1" spans="1:7">
      <c r="A67" s="465">
        <v>2010608</v>
      </c>
      <c r="B67" s="328" t="s">
        <v>180</v>
      </c>
      <c r="C67" s="325">
        <v>0</v>
      </c>
      <c r="D67" s="325"/>
      <c r="E67" s="334"/>
      <c r="F67" s="298" t="str">
        <f t="shared" si="0"/>
        <v>否</v>
      </c>
      <c r="G67" s="173" t="str">
        <f t="shared" si="1"/>
        <v>项</v>
      </c>
    </row>
    <row r="68" ht="36" customHeight="1" spans="1:7">
      <c r="A68" s="465">
        <v>2010650</v>
      </c>
      <c r="B68" s="328" t="s">
        <v>147</v>
      </c>
      <c r="C68" s="325"/>
      <c r="D68" s="325"/>
      <c r="E68" s="334"/>
      <c r="F68" s="298" t="str">
        <f t="shared" ref="F68:F131" si="2">IF(LEN(A68)=3,"是",IF(B68&lt;&gt;"",IF(SUM(C68:D68)&lt;&gt;0,"是","否"),"是"))</f>
        <v>否</v>
      </c>
      <c r="G68" s="173" t="str">
        <f t="shared" ref="G68:G131" si="3">IF(LEN(A68)=3,"类",IF(LEN(A68)=5,"款","项"))</f>
        <v>项</v>
      </c>
    </row>
    <row r="69" ht="36" customHeight="1" spans="1:7">
      <c r="A69" s="465">
        <v>2010699</v>
      </c>
      <c r="B69" s="328" t="s">
        <v>181</v>
      </c>
      <c r="C69" s="325">
        <v>740</v>
      </c>
      <c r="D69" s="325">
        <v>624</v>
      </c>
      <c r="E69" s="334"/>
      <c r="F69" s="298" t="str">
        <f t="shared" si="2"/>
        <v>是</v>
      </c>
      <c r="G69" s="173" t="str">
        <f t="shared" si="3"/>
        <v>项</v>
      </c>
    </row>
    <row r="70" ht="36" customHeight="1" spans="1:7">
      <c r="A70" s="465">
        <v>20107</v>
      </c>
      <c r="B70" s="323" t="s">
        <v>182</v>
      </c>
      <c r="C70" s="325">
        <f>SUM(C71:C82)</f>
        <v>500</v>
      </c>
      <c r="D70" s="325">
        <f>SUM(D71:D82)</f>
        <v>500</v>
      </c>
      <c r="E70" s="339"/>
      <c r="F70" s="298" t="str">
        <f t="shared" si="2"/>
        <v>是</v>
      </c>
      <c r="G70" s="173" t="str">
        <f t="shared" si="3"/>
        <v>款</v>
      </c>
    </row>
    <row r="71" ht="36" customHeight="1" spans="1:7">
      <c r="A71" s="465">
        <v>2010701</v>
      </c>
      <c r="B71" s="328" t="s">
        <v>138</v>
      </c>
      <c r="C71" s="325"/>
      <c r="D71" s="325"/>
      <c r="E71" s="334"/>
      <c r="F71" s="298" t="str">
        <f t="shared" si="2"/>
        <v>否</v>
      </c>
      <c r="G71" s="173" t="str">
        <f t="shared" si="3"/>
        <v>项</v>
      </c>
    </row>
    <row r="72" ht="36" customHeight="1" spans="1:7">
      <c r="A72" s="465">
        <v>2010702</v>
      </c>
      <c r="B72" s="328" t="s">
        <v>139</v>
      </c>
      <c r="C72" s="325"/>
      <c r="D72" s="325"/>
      <c r="E72" s="334" t="str">
        <f>IF(C72&gt;0,D72/C72-1,IF(C72&lt;0,-(D72/C72-1),""))</f>
        <v/>
      </c>
      <c r="F72" s="298" t="str">
        <f t="shared" si="2"/>
        <v>否</v>
      </c>
      <c r="G72" s="173" t="str">
        <f t="shared" si="3"/>
        <v>项</v>
      </c>
    </row>
    <row r="73" ht="36" customHeight="1" spans="1:7">
      <c r="A73" s="465">
        <v>2010703</v>
      </c>
      <c r="B73" s="328" t="s">
        <v>140</v>
      </c>
      <c r="C73" s="325"/>
      <c r="D73" s="325"/>
      <c r="E73" s="334" t="str">
        <f>IF(C73&gt;0,D73/C73-1,IF(C73&lt;0,-(D73/C73-1),""))</f>
        <v/>
      </c>
      <c r="F73" s="298" t="str">
        <f t="shared" si="2"/>
        <v>否</v>
      </c>
      <c r="G73" s="173" t="str">
        <f t="shared" si="3"/>
        <v>项</v>
      </c>
    </row>
    <row r="74" ht="36" customHeight="1" spans="1:7">
      <c r="A74" s="465">
        <v>2010704</v>
      </c>
      <c r="B74" s="328" t="s">
        <v>183</v>
      </c>
      <c r="C74" s="325"/>
      <c r="D74" s="325"/>
      <c r="E74" s="334" t="str">
        <f>IF(C74&gt;0,D74/C74-1,IF(C74&lt;0,-(D74/C74-1),""))</f>
        <v/>
      </c>
      <c r="F74" s="298" t="str">
        <f t="shared" si="2"/>
        <v>否</v>
      </c>
      <c r="G74" s="173" t="str">
        <f t="shared" si="3"/>
        <v>项</v>
      </c>
    </row>
    <row r="75" ht="36" customHeight="1" spans="1:7">
      <c r="A75" s="465">
        <v>2010705</v>
      </c>
      <c r="B75" s="328" t="s">
        <v>184</v>
      </c>
      <c r="C75" s="325"/>
      <c r="D75" s="325"/>
      <c r="E75" s="334" t="str">
        <f>IF(C75&gt;0,D75/C75-1,IF(C75&lt;0,-(D75/C75-1),""))</f>
        <v/>
      </c>
      <c r="F75" s="298" t="str">
        <f t="shared" si="2"/>
        <v>否</v>
      </c>
      <c r="G75" s="173" t="str">
        <f t="shared" si="3"/>
        <v>项</v>
      </c>
    </row>
    <row r="76" ht="36" customHeight="1" spans="1:7">
      <c r="A76" s="465">
        <v>2010706</v>
      </c>
      <c r="B76" s="328" t="s">
        <v>185</v>
      </c>
      <c r="C76" s="325"/>
      <c r="D76" s="325"/>
      <c r="E76" s="334"/>
      <c r="F76" s="298" t="str">
        <f t="shared" si="2"/>
        <v>否</v>
      </c>
      <c r="G76" s="173" t="str">
        <f t="shared" si="3"/>
        <v>项</v>
      </c>
    </row>
    <row r="77" ht="36" customHeight="1" spans="1:7">
      <c r="A77" s="465">
        <v>2010707</v>
      </c>
      <c r="B77" s="328" t="s">
        <v>186</v>
      </c>
      <c r="C77" s="325"/>
      <c r="D77" s="325"/>
      <c r="E77" s="334" t="str">
        <f>IF(C77&gt;0,D77/C77-1,IF(C77&lt;0,-(D77/C77-1),""))</f>
        <v/>
      </c>
      <c r="F77" s="298" t="str">
        <f t="shared" si="2"/>
        <v>否</v>
      </c>
      <c r="G77" s="173" t="str">
        <f t="shared" si="3"/>
        <v>项</v>
      </c>
    </row>
    <row r="78" ht="36" customHeight="1" spans="1:7">
      <c r="A78" s="465">
        <v>2010708</v>
      </c>
      <c r="B78" s="328" t="s">
        <v>187</v>
      </c>
      <c r="C78" s="325"/>
      <c r="D78" s="325"/>
      <c r="E78" s="334" t="str">
        <f>IF(C78&gt;0,D78/C78-1,IF(C78&lt;0,-(D78/C78-1),""))</f>
        <v/>
      </c>
      <c r="F78" s="298" t="str">
        <f t="shared" si="2"/>
        <v>否</v>
      </c>
      <c r="G78" s="173" t="str">
        <f t="shared" si="3"/>
        <v>项</v>
      </c>
    </row>
    <row r="79" ht="36" customHeight="1" spans="1:7">
      <c r="A79" s="465">
        <v>2010709</v>
      </c>
      <c r="B79" s="328" t="s">
        <v>179</v>
      </c>
      <c r="C79" s="325"/>
      <c r="D79" s="325"/>
      <c r="E79" s="334" t="str">
        <f>IF(C79&gt;0,D79/C79-1,IF(C79&lt;0,-(D79/C79-1),""))</f>
        <v/>
      </c>
      <c r="F79" s="298" t="str">
        <f t="shared" si="2"/>
        <v>否</v>
      </c>
      <c r="G79" s="173" t="str">
        <f t="shared" si="3"/>
        <v>项</v>
      </c>
    </row>
    <row r="80" ht="36" customHeight="1" spans="1:7">
      <c r="A80" s="467">
        <v>2010710</v>
      </c>
      <c r="B80" s="328" t="s">
        <v>188</v>
      </c>
      <c r="C80" s="325"/>
      <c r="D80" s="325"/>
      <c r="E80" s="334" t="str">
        <f>IF(C80&gt;0,D80/C80-1,IF(C80&lt;0,-(D80/C80-1),""))</f>
        <v/>
      </c>
      <c r="F80" s="298" t="str">
        <f t="shared" si="2"/>
        <v>否</v>
      </c>
      <c r="G80" s="173" t="str">
        <f t="shared" si="3"/>
        <v>项</v>
      </c>
    </row>
    <row r="81" ht="36" customHeight="1" spans="1:7">
      <c r="A81" s="465">
        <v>2010750</v>
      </c>
      <c r="B81" s="328" t="s">
        <v>147</v>
      </c>
      <c r="C81" s="325"/>
      <c r="D81" s="325"/>
      <c r="E81" s="334"/>
      <c r="F81" s="298" t="str">
        <f t="shared" si="2"/>
        <v>否</v>
      </c>
      <c r="G81" s="173" t="str">
        <f t="shared" si="3"/>
        <v>项</v>
      </c>
    </row>
    <row r="82" ht="36" customHeight="1" spans="1:7">
      <c r="A82" s="465">
        <v>2010799</v>
      </c>
      <c r="B82" s="328" t="s">
        <v>189</v>
      </c>
      <c r="C82" s="325">
        <v>500</v>
      </c>
      <c r="D82" s="325">
        <v>500</v>
      </c>
      <c r="E82" s="334">
        <f>IF(C82&gt;0,D82/C82-1,IF(C82&lt;0,-(D82/C82-1),""))</f>
        <v>0</v>
      </c>
      <c r="F82" s="298" t="str">
        <f t="shared" si="2"/>
        <v>是</v>
      </c>
      <c r="G82" s="173" t="str">
        <f t="shared" si="3"/>
        <v>项</v>
      </c>
    </row>
    <row r="83" ht="36" customHeight="1" spans="1:7">
      <c r="A83" s="465">
        <v>20108</v>
      </c>
      <c r="B83" s="323" t="s">
        <v>190</v>
      </c>
      <c r="C83" s="325">
        <f>SUM(C84:C91)</f>
        <v>33</v>
      </c>
      <c r="D83" s="325">
        <f>SUM(D84:D91)</f>
        <v>59</v>
      </c>
      <c r="E83" s="339"/>
      <c r="F83" s="298" t="str">
        <f t="shared" si="2"/>
        <v>是</v>
      </c>
      <c r="G83" s="173" t="str">
        <f t="shared" si="3"/>
        <v>款</v>
      </c>
    </row>
    <row r="84" ht="36" customHeight="1" spans="1:7">
      <c r="A84" s="465">
        <v>2010801</v>
      </c>
      <c r="B84" s="328" t="s">
        <v>138</v>
      </c>
      <c r="C84" s="325"/>
      <c r="D84" s="325"/>
      <c r="E84" s="334"/>
      <c r="F84" s="298" t="str">
        <f t="shared" si="2"/>
        <v>否</v>
      </c>
      <c r="G84" s="173" t="str">
        <f t="shared" si="3"/>
        <v>项</v>
      </c>
    </row>
    <row r="85" ht="36" customHeight="1" spans="1:7">
      <c r="A85" s="465">
        <v>2010802</v>
      </c>
      <c r="B85" s="328" t="s">
        <v>139</v>
      </c>
      <c r="C85" s="325"/>
      <c r="D85" s="325"/>
      <c r="E85" s="334" t="str">
        <f>IF(C85&gt;0,D85/C85-1,IF(C85&lt;0,-(D85/C85-1),""))</f>
        <v/>
      </c>
      <c r="F85" s="298" t="str">
        <f t="shared" si="2"/>
        <v>否</v>
      </c>
      <c r="G85" s="173" t="str">
        <f t="shared" si="3"/>
        <v>项</v>
      </c>
    </row>
    <row r="86" ht="36" customHeight="1" spans="1:7">
      <c r="A86" s="465">
        <v>2010803</v>
      </c>
      <c r="B86" s="328" t="s">
        <v>140</v>
      </c>
      <c r="C86" s="325"/>
      <c r="D86" s="325"/>
      <c r="E86" s="334"/>
      <c r="F86" s="298" t="str">
        <f t="shared" si="2"/>
        <v>否</v>
      </c>
      <c r="G86" s="173" t="str">
        <f t="shared" si="3"/>
        <v>项</v>
      </c>
    </row>
    <row r="87" ht="36" customHeight="1" spans="1:7">
      <c r="A87" s="465">
        <v>2010804</v>
      </c>
      <c r="B87" s="328" t="s">
        <v>191</v>
      </c>
      <c r="C87" s="325"/>
      <c r="D87" s="325">
        <v>30</v>
      </c>
      <c r="E87" s="334"/>
      <c r="F87" s="298" t="str">
        <f t="shared" si="2"/>
        <v>是</v>
      </c>
      <c r="G87" s="173" t="str">
        <f t="shared" si="3"/>
        <v>项</v>
      </c>
    </row>
    <row r="88" ht="36" customHeight="1" spans="1:7">
      <c r="A88" s="465">
        <v>2010805</v>
      </c>
      <c r="B88" s="328" t="s">
        <v>192</v>
      </c>
      <c r="C88" s="325"/>
      <c r="D88" s="325"/>
      <c r="E88" s="334"/>
      <c r="F88" s="298" t="str">
        <f t="shared" si="2"/>
        <v>否</v>
      </c>
      <c r="G88" s="173" t="str">
        <f t="shared" si="3"/>
        <v>项</v>
      </c>
    </row>
    <row r="89" ht="36" customHeight="1" spans="1:7">
      <c r="A89" s="465">
        <v>2010806</v>
      </c>
      <c r="B89" s="328" t="s">
        <v>179</v>
      </c>
      <c r="C89" s="325"/>
      <c r="D89" s="325"/>
      <c r="E89" s="334" t="str">
        <f>IF(C89&gt;0,D89/C89-1,IF(C89&lt;0,-(D89/C89-1),""))</f>
        <v/>
      </c>
      <c r="F89" s="298" t="str">
        <f t="shared" si="2"/>
        <v>否</v>
      </c>
      <c r="G89" s="173" t="str">
        <f t="shared" si="3"/>
        <v>项</v>
      </c>
    </row>
    <row r="90" ht="36" customHeight="1" spans="1:7">
      <c r="A90" s="465">
        <v>2010850</v>
      </c>
      <c r="B90" s="328" t="s">
        <v>147</v>
      </c>
      <c r="C90" s="325">
        <v>33</v>
      </c>
      <c r="D90" s="325">
        <v>29</v>
      </c>
      <c r="E90" s="334"/>
      <c r="F90" s="298" t="str">
        <f t="shared" si="2"/>
        <v>是</v>
      </c>
      <c r="G90" s="173" t="str">
        <f t="shared" si="3"/>
        <v>项</v>
      </c>
    </row>
    <row r="91" ht="36" customHeight="1" spans="1:7">
      <c r="A91" s="465">
        <v>2010899</v>
      </c>
      <c r="B91" s="328" t="s">
        <v>193</v>
      </c>
      <c r="C91" s="325"/>
      <c r="D91" s="325"/>
      <c r="E91" s="334"/>
      <c r="F91" s="298" t="str">
        <f t="shared" si="2"/>
        <v>否</v>
      </c>
      <c r="G91" s="173" t="str">
        <f t="shared" si="3"/>
        <v>项</v>
      </c>
    </row>
    <row r="92" ht="36" customHeight="1" spans="1:7">
      <c r="A92" s="465">
        <v>20109</v>
      </c>
      <c r="B92" s="323" t="s">
        <v>194</v>
      </c>
      <c r="C92" s="325">
        <f>SUM(C93:C104)</f>
        <v>0</v>
      </c>
      <c r="D92" s="325"/>
      <c r="E92" s="339"/>
      <c r="F92" s="298" t="str">
        <f t="shared" si="2"/>
        <v>否</v>
      </c>
      <c r="G92" s="173" t="str">
        <f t="shared" si="3"/>
        <v>款</v>
      </c>
    </row>
    <row r="93" ht="36" customHeight="1" spans="1:7">
      <c r="A93" s="465">
        <v>2010901</v>
      </c>
      <c r="B93" s="328" t="s">
        <v>138</v>
      </c>
      <c r="C93" s="325"/>
      <c r="D93" s="325"/>
      <c r="E93" s="334" t="str">
        <f>IF(C93&gt;0,D93/C93-1,IF(C93&lt;0,-(D93/C93-1),""))</f>
        <v/>
      </c>
      <c r="F93" s="298" t="str">
        <f t="shared" si="2"/>
        <v>否</v>
      </c>
      <c r="G93" s="173" t="str">
        <f t="shared" si="3"/>
        <v>项</v>
      </c>
    </row>
    <row r="94" ht="36" customHeight="1" spans="1:7">
      <c r="A94" s="465">
        <v>2010902</v>
      </c>
      <c r="B94" s="328" t="s">
        <v>139</v>
      </c>
      <c r="C94" s="325"/>
      <c r="D94" s="325"/>
      <c r="E94" s="334" t="str">
        <f>IF(C94&gt;0,D94/C94-1,IF(C94&lt;0,-(D94/C94-1),""))</f>
        <v/>
      </c>
      <c r="F94" s="298" t="str">
        <f t="shared" si="2"/>
        <v>否</v>
      </c>
      <c r="G94" s="173" t="str">
        <f t="shared" si="3"/>
        <v>项</v>
      </c>
    </row>
    <row r="95" ht="36" customHeight="1" spans="1:7">
      <c r="A95" s="465">
        <v>2010903</v>
      </c>
      <c r="B95" s="328" t="s">
        <v>140</v>
      </c>
      <c r="C95" s="325"/>
      <c r="D95" s="325"/>
      <c r="E95" s="334" t="str">
        <f>IF(C95&gt;0,D95/C95-1,IF(C95&lt;0,-(D95/C95-1),""))</f>
        <v/>
      </c>
      <c r="F95" s="298" t="str">
        <f t="shared" si="2"/>
        <v>否</v>
      </c>
      <c r="G95" s="173" t="str">
        <f t="shared" si="3"/>
        <v>项</v>
      </c>
    </row>
    <row r="96" ht="36" customHeight="1" spans="1:7">
      <c r="A96" s="465">
        <v>2010905</v>
      </c>
      <c r="B96" s="328" t="s">
        <v>195</v>
      </c>
      <c r="C96" s="325"/>
      <c r="D96" s="325"/>
      <c r="E96" s="334"/>
      <c r="F96" s="298" t="str">
        <f t="shared" si="2"/>
        <v>否</v>
      </c>
      <c r="G96" s="173" t="str">
        <f t="shared" si="3"/>
        <v>项</v>
      </c>
    </row>
    <row r="97" ht="36" customHeight="1" spans="1:7">
      <c r="A97" s="465">
        <v>2010907</v>
      </c>
      <c r="B97" s="328" t="s">
        <v>196</v>
      </c>
      <c r="C97" s="325"/>
      <c r="D97" s="325"/>
      <c r="E97" s="334" t="str">
        <f t="shared" ref="E97:E103" si="4">IF(C97&gt;0,D97/C97-1,IF(C97&lt;0,-(D97/C97-1),""))</f>
        <v/>
      </c>
      <c r="F97" s="298" t="str">
        <f t="shared" si="2"/>
        <v>否</v>
      </c>
      <c r="G97" s="173" t="str">
        <f t="shared" si="3"/>
        <v>项</v>
      </c>
    </row>
    <row r="98" ht="36" customHeight="1" spans="1:7">
      <c r="A98" s="465">
        <v>2010908</v>
      </c>
      <c r="B98" s="328" t="s">
        <v>179</v>
      </c>
      <c r="C98" s="325"/>
      <c r="D98" s="325"/>
      <c r="E98" s="334" t="str">
        <f t="shared" si="4"/>
        <v/>
      </c>
      <c r="F98" s="298" t="str">
        <f t="shared" si="2"/>
        <v>否</v>
      </c>
      <c r="G98" s="173" t="str">
        <f t="shared" si="3"/>
        <v>项</v>
      </c>
    </row>
    <row r="99" ht="36" customHeight="1" spans="1:7">
      <c r="A99" s="465">
        <v>2010909</v>
      </c>
      <c r="B99" s="328" t="s">
        <v>197</v>
      </c>
      <c r="C99" s="325"/>
      <c r="D99" s="325"/>
      <c r="E99" s="334" t="str">
        <f t="shared" si="4"/>
        <v/>
      </c>
      <c r="F99" s="298" t="str">
        <f t="shared" si="2"/>
        <v>否</v>
      </c>
      <c r="G99" s="173" t="str">
        <f t="shared" si="3"/>
        <v>项</v>
      </c>
    </row>
    <row r="100" ht="36" customHeight="1" spans="1:7">
      <c r="A100" s="465">
        <v>2010910</v>
      </c>
      <c r="B100" s="328" t="s">
        <v>198</v>
      </c>
      <c r="C100" s="325"/>
      <c r="D100" s="325"/>
      <c r="E100" s="334" t="str">
        <f t="shared" si="4"/>
        <v/>
      </c>
      <c r="F100" s="298" t="str">
        <f t="shared" si="2"/>
        <v>否</v>
      </c>
      <c r="G100" s="173" t="str">
        <f t="shared" si="3"/>
        <v>项</v>
      </c>
    </row>
    <row r="101" ht="36" customHeight="1" spans="1:7">
      <c r="A101" s="465">
        <v>2010911</v>
      </c>
      <c r="B101" s="328" t="s">
        <v>199</v>
      </c>
      <c r="C101" s="325"/>
      <c r="D101" s="325"/>
      <c r="E101" s="334" t="str">
        <f t="shared" si="4"/>
        <v/>
      </c>
      <c r="F101" s="298" t="str">
        <f t="shared" si="2"/>
        <v>否</v>
      </c>
      <c r="G101" s="173" t="str">
        <f t="shared" si="3"/>
        <v>项</v>
      </c>
    </row>
    <row r="102" ht="36" customHeight="1" spans="1:7">
      <c r="A102" s="465">
        <v>2010912</v>
      </c>
      <c r="B102" s="328" t="s">
        <v>200</v>
      </c>
      <c r="C102" s="325"/>
      <c r="D102" s="325"/>
      <c r="E102" s="334" t="str">
        <f t="shared" si="4"/>
        <v/>
      </c>
      <c r="F102" s="298" t="str">
        <f t="shared" si="2"/>
        <v>否</v>
      </c>
      <c r="G102" s="173" t="str">
        <f t="shared" si="3"/>
        <v>项</v>
      </c>
    </row>
    <row r="103" ht="36" customHeight="1" spans="1:7">
      <c r="A103" s="465">
        <v>2010950</v>
      </c>
      <c r="B103" s="328" t="s">
        <v>147</v>
      </c>
      <c r="C103" s="325"/>
      <c r="D103" s="325"/>
      <c r="E103" s="334" t="str">
        <f t="shared" si="4"/>
        <v/>
      </c>
      <c r="F103" s="298" t="str">
        <f t="shared" si="2"/>
        <v>否</v>
      </c>
      <c r="G103" s="173" t="str">
        <f t="shared" si="3"/>
        <v>项</v>
      </c>
    </row>
    <row r="104" ht="36" customHeight="1" spans="1:7">
      <c r="A104" s="465">
        <v>2010999</v>
      </c>
      <c r="B104" s="328" t="s">
        <v>201</v>
      </c>
      <c r="C104" s="325"/>
      <c r="D104" s="325"/>
      <c r="E104" s="334"/>
      <c r="F104" s="298" t="str">
        <f t="shared" si="2"/>
        <v>否</v>
      </c>
      <c r="G104" s="173" t="str">
        <f t="shared" si="3"/>
        <v>项</v>
      </c>
    </row>
    <row r="105" ht="36" customHeight="1" spans="1:7">
      <c r="A105" s="465">
        <v>20110</v>
      </c>
      <c r="B105" s="323" t="s">
        <v>202</v>
      </c>
      <c r="C105" s="325">
        <f>SUM(C106:C114)</f>
        <v>0</v>
      </c>
      <c r="D105" s="325"/>
      <c r="E105" s="339"/>
      <c r="F105" s="298" t="str">
        <f t="shared" si="2"/>
        <v>否</v>
      </c>
      <c r="G105" s="173" t="str">
        <f t="shared" si="3"/>
        <v>款</v>
      </c>
    </row>
    <row r="106" ht="36" customHeight="1" spans="1:7">
      <c r="A106" s="465">
        <v>2011001</v>
      </c>
      <c r="B106" s="328" t="s">
        <v>138</v>
      </c>
      <c r="C106" s="325"/>
      <c r="D106" s="325"/>
      <c r="E106" s="334"/>
      <c r="F106" s="298" t="str">
        <f t="shared" si="2"/>
        <v>否</v>
      </c>
      <c r="G106" s="173" t="str">
        <f t="shared" si="3"/>
        <v>项</v>
      </c>
    </row>
    <row r="107" ht="36" customHeight="1" spans="1:7">
      <c r="A107" s="465">
        <v>2011002</v>
      </c>
      <c r="B107" s="328" t="s">
        <v>139</v>
      </c>
      <c r="C107" s="325"/>
      <c r="D107" s="325"/>
      <c r="E107" s="334" t="str">
        <f>IF(C107&gt;0,D107/C107-1,IF(C107&lt;0,-(D107/C107-1),""))</f>
        <v/>
      </c>
      <c r="F107" s="298" t="str">
        <f t="shared" si="2"/>
        <v>否</v>
      </c>
      <c r="G107" s="173" t="str">
        <f t="shared" si="3"/>
        <v>项</v>
      </c>
    </row>
    <row r="108" ht="36" customHeight="1" spans="1:7">
      <c r="A108" s="465">
        <v>2011003</v>
      </c>
      <c r="B108" s="328" t="s">
        <v>140</v>
      </c>
      <c r="C108" s="325"/>
      <c r="D108" s="325"/>
      <c r="E108" s="334" t="str">
        <f>IF(C108&gt;0,D108/C108-1,IF(C108&lt;0,-(D108/C108-1),""))</f>
        <v/>
      </c>
      <c r="F108" s="298" t="str">
        <f t="shared" si="2"/>
        <v>否</v>
      </c>
      <c r="G108" s="173" t="str">
        <f t="shared" si="3"/>
        <v>项</v>
      </c>
    </row>
    <row r="109" ht="36" customHeight="1" spans="1:7">
      <c r="A109" s="465">
        <v>2011004</v>
      </c>
      <c r="B109" s="328" t="s">
        <v>203</v>
      </c>
      <c r="C109" s="325"/>
      <c r="D109" s="325"/>
      <c r="E109" s="334" t="str">
        <f>IF(C109&gt;0,D109/C109-1,IF(C109&lt;0,-(D109/C109-1),""))</f>
        <v/>
      </c>
      <c r="F109" s="298" t="str">
        <f t="shared" si="2"/>
        <v>否</v>
      </c>
      <c r="G109" s="173" t="str">
        <f t="shared" si="3"/>
        <v>项</v>
      </c>
    </row>
    <row r="110" ht="36" customHeight="1" spans="1:7">
      <c r="A110" s="465">
        <v>2011005</v>
      </c>
      <c r="B110" s="328" t="s">
        <v>204</v>
      </c>
      <c r="C110" s="325"/>
      <c r="D110" s="325"/>
      <c r="E110" s="334" t="str">
        <f>IF(C110&gt;0,D110/C110-1,IF(C110&lt;0,-(D110/C110-1),""))</f>
        <v/>
      </c>
      <c r="F110" s="298" t="str">
        <f t="shared" si="2"/>
        <v>否</v>
      </c>
      <c r="G110" s="173" t="str">
        <f t="shared" si="3"/>
        <v>项</v>
      </c>
    </row>
    <row r="111" ht="36" customHeight="1" spans="1:7">
      <c r="A111" s="465">
        <v>2011007</v>
      </c>
      <c r="B111" s="328" t="s">
        <v>205</v>
      </c>
      <c r="C111" s="325"/>
      <c r="D111" s="325"/>
      <c r="E111" s="334" t="str">
        <f>IF(C111&gt;0,D111/C111-1,IF(C111&lt;0,-(D111/C111-1),""))</f>
        <v/>
      </c>
      <c r="F111" s="298" t="str">
        <f t="shared" si="2"/>
        <v>否</v>
      </c>
      <c r="G111" s="173" t="str">
        <f t="shared" si="3"/>
        <v>项</v>
      </c>
    </row>
    <row r="112" ht="36" customHeight="1" spans="1:7">
      <c r="A112" s="465">
        <v>2011008</v>
      </c>
      <c r="B112" s="328" t="s">
        <v>206</v>
      </c>
      <c r="C112" s="325"/>
      <c r="D112" s="325"/>
      <c r="E112" s="334"/>
      <c r="F112" s="298" t="str">
        <f t="shared" si="2"/>
        <v>否</v>
      </c>
      <c r="G112" s="173" t="str">
        <f t="shared" si="3"/>
        <v>项</v>
      </c>
    </row>
    <row r="113" ht="36" customHeight="1" spans="1:7">
      <c r="A113" s="465">
        <v>2011050</v>
      </c>
      <c r="B113" s="328" t="s">
        <v>147</v>
      </c>
      <c r="C113" s="325"/>
      <c r="D113" s="325"/>
      <c r="E113" s="334"/>
      <c r="F113" s="298" t="str">
        <f t="shared" si="2"/>
        <v>否</v>
      </c>
      <c r="G113" s="173" t="str">
        <f t="shared" si="3"/>
        <v>项</v>
      </c>
    </row>
    <row r="114" ht="36" customHeight="1" spans="1:7">
      <c r="A114" s="465">
        <v>2011099</v>
      </c>
      <c r="B114" s="328" t="s">
        <v>207</v>
      </c>
      <c r="C114" s="325"/>
      <c r="D114" s="325"/>
      <c r="E114" s="334"/>
      <c r="F114" s="298" t="str">
        <f t="shared" si="2"/>
        <v>否</v>
      </c>
      <c r="G114" s="173" t="str">
        <f t="shared" si="3"/>
        <v>项</v>
      </c>
    </row>
    <row r="115" ht="36" customHeight="1" spans="1:7">
      <c r="A115" s="465">
        <v>20111</v>
      </c>
      <c r="B115" s="323" t="s">
        <v>208</v>
      </c>
      <c r="C115" s="325">
        <f>SUM(C116:C123)</f>
        <v>3391</v>
      </c>
      <c r="D115" s="325">
        <f>SUM(D116:D123)</f>
        <v>2866</v>
      </c>
      <c r="E115" s="339"/>
      <c r="F115" s="298" t="str">
        <f t="shared" si="2"/>
        <v>是</v>
      </c>
      <c r="G115" s="173" t="str">
        <f t="shared" si="3"/>
        <v>款</v>
      </c>
    </row>
    <row r="116" ht="36" customHeight="1" spans="1:7">
      <c r="A116" s="465">
        <v>2011101</v>
      </c>
      <c r="B116" s="328" t="s">
        <v>138</v>
      </c>
      <c r="C116" s="325">
        <v>1818</v>
      </c>
      <c r="D116" s="325">
        <v>1686</v>
      </c>
      <c r="E116" s="334"/>
      <c r="F116" s="298" t="str">
        <f t="shared" si="2"/>
        <v>是</v>
      </c>
      <c r="G116" s="173" t="str">
        <f t="shared" si="3"/>
        <v>项</v>
      </c>
    </row>
    <row r="117" ht="36" customHeight="1" spans="1:7">
      <c r="A117" s="465">
        <v>2011102</v>
      </c>
      <c r="B117" s="328" t="s">
        <v>139</v>
      </c>
      <c r="C117" s="325">
        <v>0</v>
      </c>
      <c r="D117" s="325">
        <v>0</v>
      </c>
      <c r="E117" s="334" t="str">
        <f>IF(C117&gt;0,D117/C117-1,IF(C117&lt;0,-(D117/C117-1),""))</f>
        <v/>
      </c>
      <c r="F117" s="298" t="str">
        <f t="shared" si="2"/>
        <v>否</v>
      </c>
      <c r="G117" s="173" t="str">
        <f t="shared" si="3"/>
        <v>项</v>
      </c>
    </row>
    <row r="118" ht="36" customHeight="1" spans="1:7">
      <c r="A118" s="465">
        <v>2011103</v>
      </c>
      <c r="B118" s="328" t="s">
        <v>140</v>
      </c>
      <c r="C118" s="325"/>
      <c r="D118" s="325"/>
      <c r="E118" s="334"/>
      <c r="F118" s="298" t="str">
        <f t="shared" si="2"/>
        <v>否</v>
      </c>
      <c r="G118" s="173" t="str">
        <f t="shared" si="3"/>
        <v>项</v>
      </c>
    </row>
    <row r="119" ht="36" customHeight="1" spans="1:7">
      <c r="A119" s="465">
        <v>2011104</v>
      </c>
      <c r="B119" s="328" t="s">
        <v>209</v>
      </c>
      <c r="C119" s="325"/>
      <c r="D119" s="325">
        <v>0</v>
      </c>
      <c r="E119" s="334"/>
      <c r="F119" s="298" t="str">
        <f t="shared" si="2"/>
        <v>否</v>
      </c>
      <c r="G119" s="173" t="str">
        <f t="shared" si="3"/>
        <v>项</v>
      </c>
    </row>
    <row r="120" ht="36" customHeight="1" spans="1:7">
      <c r="A120" s="465">
        <v>2011105</v>
      </c>
      <c r="B120" s="328" t="s">
        <v>210</v>
      </c>
      <c r="C120" s="325"/>
      <c r="D120" s="325"/>
      <c r="E120" s="334" t="str">
        <f>IF(C120&gt;0,D120/C120-1,IF(C120&lt;0,-(D120/C120-1),""))</f>
        <v/>
      </c>
      <c r="F120" s="298" t="str">
        <f t="shared" si="2"/>
        <v>否</v>
      </c>
      <c r="G120" s="173" t="str">
        <f t="shared" si="3"/>
        <v>项</v>
      </c>
    </row>
    <row r="121" ht="36" customHeight="1" spans="1:7">
      <c r="A121" s="465">
        <v>2011106</v>
      </c>
      <c r="B121" s="328" t="s">
        <v>211</v>
      </c>
      <c r="C121" s="325"/>
      <c r="D121" s="325"/>
      <c r="E121" s="334" t="str">
        <f>IF(C121&gt;0,D121/C121-1,IF(C121&lt;0,-(D121/C121-1),""))</f>
        <v/>
      </c>
      <c r="F121" s="298" t="str">
        <f t="shared" si="2"/>
        <v>否</v>
      </c>
      <c r="G121" s="173" t="str">
        <f t="shared" si="3"/>
        <v>项</v>
      </c>
    </row>
    <row r="122" ht="36" customHeight="1" spans="1:7">
      <c r="A122" s="465">
        <v>2011150</v>
      </c>
      <c r="B122" s="328" t="s">
        <v>147</v>
      </c>
      <c r="C122" s="325"/>
      <c r="D122" s="325"/>
      <c r="E122" s="334"/>
      <c r="F122" s="298" t="str">
        <f t="shared" si="2"/>
        <v>否</v>
      </c>
      <c r="G122" s="173" t="str">
        <f t="shared" si="3"/>
        <v>项</v>
      </c>
    </row>
    <row r="123" ht="36" customHeight="1" spans="1:7">
      <c r="A123" s="465">
        <v>2011199</v>
      </c>
      <c r="B123" s="328" t="s">
        <v>212</v>
      </c>
      <c r="C123" s="325">
        <v>1573</v>
      </c>
      <c r="D123" s="325">
        <v>1180</v>
      </c>
      <c r="E123" s="334"/>
      <c r="F123" s="298" t="str">
        <f t="shared" si="2"/>
        <v>是</v>
      </c>
      <c r="G123" s="173" t="str">
        <f t="shared" si="3"/>
        <v>项</v>
      </c>
    </row>
    <row r="124" ht="36" customHeight="1" spans="1:7">
      <c r="A124" s="465">
        <v>20113</v>
      </c>
      <c r="B124" s="323" t="s">
        <v>213</v>
      </c>
      <c r="C124" s="325">
        <f>SUM(C125:C134)</f>
        <v>953</v>
      </c>
      <c r="D124" s="325">
        <f>SUM(D125:D134)</f>
        <v>777</v>
      </c>
      <c r="E124" s="339"/>
      <c r="F124" s="298" t="str">
        <f t="shared" si="2"/>
        <v>是</v>
      </c>
      <c r="G124" s="173" t="str">
        <f t="shared" si="3"/>
        <v>款</v>
      </c>
    </row>
    <row r="125" ht="36" customHeight="1" spans="1:7">
      <c r="A125" s="465">
        <v>2011301</v>
      </c>
      <c r="B125" s="328" t="s">
        <v>138</v>
      </c>
      <c r="C125" s="325">
        <v>161</v>
      </c>
      <c r="D125" s="325">
        <v>198</v>
      </c>
      <c r="E125" s="334"/>
      <c r="F125" s="298" t="str">
        <f t="shared" si="2"/>
        <v>是</v>
      </c>
      <c r="G125" s="173" t="str">
        <f t="shared" si="3"/>
        <v>项</v>
      </c>
    </row>
    <row r="126" ht="36" customHeight="1" spans="1:7">
      <c r="A126" s="465">
        <v>2011302</v>
      </c>
      <c r="B126" s="328" t="s">
        <v>139</v>
      </c>
      <c r="C126" s="325">
        <v>30</v>
      </c>
      <c r="D126" s="325">
        <v>24</v>
      </c>
      <c r="E126" s="334">
        <f>IF(C126&gt;0,D126/C126-1,IF(C126&lt;0,-(D126/C126-1),""))</f>
        <v>-0.2</v>
      </c>
      <c r="F126" s="298" t="str">
        <f t="shared" si="2"/>
        <v>是</v>
      </c>
      <c r="G126" s="173" t="str">
        <f t="shared" si="3"/>
        <v>项</v>
      </c>
    </row>
    <row r="127" ht="36" customHeight="1" spans="1:7">
      <c r="A127" s="465">
        <v>2011303</v>
      </c>
      <c r="B127" s="328" t="s">
        <v>140</v>
      </c>
      <c r="C127" s="325"/>
      <c r="D127" s="325"/>
      <c r="E127" s="334"/>
      <c r="F127" s="298" t="str">
        <f t="shared" si="2"/>
        <v>否</v>
      </c>
      <c r="G127" s="173" t="str">
        <f t="shared" si="3"/>
        <v>项</v>
      </c>
    </row>
    <row r="128" ht="36" customHeight="1" spans="1:7">
      <c r="A128" s="465">
        <v>2011304</v>
      </c>
      <c r="B128" s="328" t="s">
        <v>214</v>
      </c>
      <c r="C128" s="325"/>
      <c r="D128" s="325"/>
      <c r="E128" s="334" t="str">
        <f>IF(C128&gt;0,D128/C128-1,IF(C128&lt;0,-(D128/C128-1),""))</f>
        <v/>
      </c>
      <c r="F128" s="298" t="str">
        <f t="shared" si="2"/>
        <v>否</v>
      </c>
      <c r="G128" s="173" t="str">
        <f t="shared" si="3"/>
        <v>项</v>
      </c>
    </row>
    <row r="129" ht="36" customHeight="1" spans="1:7">
      <c r="A129" s="465">
        <v>2011305</v>
      </c>
      <c r="B129" s="328" t="s">
        <v>215</v>
      </c>
      <c r="C129" s="325"/>
      <c r="D129" s="325"/>
      <c r="E129" s="334" t="str">
        <f>IF(C129&gt;0,D129/C129-1,IF(C129&lt;0,-(D129/C129-1),""))</f>
        <v/>
      </c>
      <c r="F129" s="298" t="str">
        <f t="shared" si="2"/>
        <v>否</v>
      </c>
      <c r="G129" s="173" t="str">
        <f t="shared" si="3"/>
        <v>项</v>
      </c>
    </row>
    <row r="130" ht="36" customHeight="1" spans="1:7">
      <c r="A130" s="465">
        <v>2011306</v>
      </c>
      <c r="B130" s="328" t="s">
        <v>216</v>
      </c>
      <c r="C130" s="325"/>
      <c r="D130" s="325"/>
      <c r="E130" s="334" t="str">
        <f>IF(C130&gt;0,D130/C130-1,IF(C130&lt;0,-(D130/C130-1),""))</f>
        <v/>
      </c>
      <c r="F130" s="298" t="str">
        <f t="shared" si="2"/>
        <v>否</v>
      </c>
      <c r="G130" s="173" t="str">
        <f t="shared" si="3"/>
        <v>项</v>
      </c>
    </row>
    <row r="131" ht="36" customHeight="1" spans="1:7">
      <c r="A131" s="465">
        <v>2011307</v>
      </c>
      <c r="B131" s="328" t="s">
        <v>217</v>
      </c>
      <c r="C131" s="325"/>
      <c r="D131" s="325"/>
      <c r="E131" s="334" t="str">
        <f>IF(C131&gt;0,D131/C131-1,IF(C131&lt;0,-(D131/C131-1),""))</f>
        <v/>
      </c>
      <c r="F131" s="298" t="str">
        <f t="shared" si="2"/>
        <v>否</v>
      </c>
      <c r="G131" s="173" t="str">
        <f t="shared" si="3"/>
        <v>项</v>
      </c>
    </row>
    <row r="132" ht="36" customHeight="1" spans="1:7">
      <c r="A132" s="465">
        <v>2011308</v>
      </c>
      <c r="B132" s="328" t="s">
        <v>218</v>
      </c>
      <c r="C132" s="325">
        <v>430</v>
      </c>
      <c r="D132" s="325">
        <v>370</v>
      </c>
      <c r="E132" s="334"/>
      <c r="F132" s="298" t="str">
        <f t="shared" ref="F132:F195" si="5">IF(LEN(A132)=3,"是",IF(B132&lt;&gt;"",IF(SUM(C132:D132)&lt;&gt;0,"是","否"),"是"))</f>
        <v>是</v>
      </c>
      <c r="G132" s="173" t="str">
        <f t="shared" ref="G132:G195" si="6">IF(LEN(A132)=3,"类",IF(LEN(A132)=5,"款","项"))</f>
        <v>项</v>
      </c>
    </row>
    <row r="133" ht="36" customHeight="1" spans="1:7">
      <c r="A133" s="465">
        <v>2011350</v>
      </c>
      <c r="B133" s="328" t="s">
        <v>147</v>
      </c>
      <c r="C133" s="325">
        <v>312</v>
      </c>
      <c r="D133" s="325">
        <v>185</v>
      </c>
      <c r="E133" s="334"/>
      <c r="F133" s="298" t="str">
        <f t="shared" si="5"/>
        <v>是</v>
      </c>
      <c r="G133" s="173" t="str">
        <f t="shared" si="6"/>
        <v>项</v>
      </c>
    </row>
    <row r="134" ht="36" customHeight="1" spans="1:7">
      <c r="A134" s="465">
        <v>2011399</v>
      </c>
      <c r="B134" s="328" t="s">
        <v>219</v>
      </c>
      <c r="C134" s="325">
        <v>20</v>
      </c>
      <c r="D134" s="325"/>
      <c r="E134" s="334">
        <f>IF(C134&gt;0,D134/C134-1,IF(C134&lt;0,-(D134/C134-1),""))</f>
        <v>-1</v>
      </c>
      <c r="F134" s="298" t="str">
        <f t="shared" si="5"/>
        <v>是</v>
      </c>
      <c r="G134" s="173" t="str">
        <f t="shared" si="6"/>
        <v>项</v>
      </c>
    </row>
    <row r="135" ht="36" customHeight="1" spans="1:7">
      <c r="A135" s="465">
        <v>20114</v>
      </c>
      <c r="B135" s="323" t="s">
        <v>220</v>
      </c>
      <c r="C135" s="325">
        <f>SUM(C136:C147)</f>
        <v>0</v>
      </c>
      <c r="D135" s="325"/>
      <c r="E135" s="339"/>
      <c r="F135" s="298" t="str">
        <f t="shared" si="5"/>
        <v>否</v>
      </c>
      <c r="G135" s="173" t="str">
        <f t="shared" si="6"/>
        <v>款</v>
      </c>
    </row>
    <row r="136" ht="36" customHeight="1" spans="1:7">
      <c r="A136" s="465">
        <v>2011401</v>
      </c>
      <c r="B136" s="328" t="s">
        <v>138</v>
      </c>
      <c r="C136" s="325"/>
      <c r="D136" s="325"/>
      <c r="E136" s="334" t="str">
        <f>IF(C136&gt;0,D136/C136-1,IF(C136&lt;0,-(D136/C136-1),""))</f>
        <v/>
      </c>
      <c r="F136" s="298" t="str">
        <f t="shared" si="5"/>
        <v>否</v>
      </c>
      <c r="G136" s="173" t="str">
        <f t="shared" si="6"/>
        <v>项</v>
      </c>
    </row>
    <row r="137" ht="36" customHeight="1" spans="1:7">
      <c r="A137" s="465">
        <v>2011402</v>
      </c>
      <c r="B137" s="328" t="s">
        <v>139</v>
      </c>
      <c r="C137" s="325"/>
      <c r="D137" s="325"/>
      <c r="E137" s="334"/>
      <c r="F137" s="298" t="str">
        <f t="shared" si="5"/>
        <v>否</v>
      </c>
      <c r="G137" s="173" t="str">
        <f t="shared" si="6"/>
        <v>项</v>
      </c>
    </row>
    <row r="138" ht="36" customHeight="1" spans="1:7">
      <c r="A138" s="465">
        <v>2011403</v>
      </c>
      <c r="B138" s="328" t="s">
        <v>140</v>
      </c>
      <c r="C138" s="325"/>
      <c r="D138" s="325"/>
      <c r="E138" s="334" t="str">
        <f>IF(C138&gt;0,D138/C138-1,IF(C138&lt;0,-(D138/C138-1),""))</f>
        <v/>
      </c>
      <c r="F138" s="298" t="str">
        <f t="shared" si="5"/>
        <v>否</v>
      </c>
      <c r="G138" s="173" t="str">
        <f t="shared" si="6"/>
        <v>项</v>
      </c>
    </row>
    <row r="139" ht="36" customHeight="1" spans="1:7">
      <c r="A139" s="465">
        <v>2011404</v>
      </c>
      <c r="B139" s="328" t="s">
        <v>221</v>
      </c>
      <c r="C139" s="325"/>
      <c r="D139" s="325"/>
      <c r="E139" s="334" t="str">
        <f>IF(C139&gt;0,D139/C139-1,IF(C139&lt;0,-(D139/C139-1),""))</f>
        <v/>
      </c>
      <c r="F139" s="298" t="str">
        <f t="shared" si="5"/>
        <v>否</v>
      </c>
      <c r="G139" s="173" t="str">
        <f t="shared" si="6"/>
        <v>项</v>
      </c>
    </row>
    <row r="140" ht="36" customHeight="1" spans="1:7">
      <c r="A140" s="465">
        <v>2011405</v>
      </c>
      <c r="B140" s="328" t="s">
        <v>222</v>
      </c>
      <c r="C140" s="325"/>
      <c r="D140" s="325"/>
      <c r="E140" s="334"/>
      <c r="F140" s="298" t="str">
        <f t="shared" si="5"/>
        <v>否</v>
      </c>
      <c r="G140" s="173" t="str">
        <f t="shared" si="6"/>
        <v>项</v>
      </c>
    </row>
    <row r="141" ht="36" customHeight="1" spans="1:7">
      <c r="A141" s="465">
        <v>2011406</v>
      </c>
      <c r="B141" s="328" t="s">
        <v>223</v>
      </c>
      <c r="C141" s="325"/>
      <c r="D141" s="325"/>
      <c r="E141" s="334"/>
      <c r="F141" s="298" t="str">
        <f t="shared" si="5"/>
        <v>否</v>
      </c>
      <c r="G141" s="173" t="str">
        <f t="shared" si="6"/>
        <v>项</v>
      </c>
    </row>
    <row r="142" ht="36" customHeight="1" spans="1:7">
      <c r="A142" s="465">
        <v>2011408</v>
      </c>
      <c r="B142" s="328" t="s">
        <v>224</v>
      </c>
      <c r="C142" s="325"/>
      <c r="D142" s="325"/>
      <c r="E142" s="334" t="str">
        <f>IF(C142&gt;0,D142/C142-1,IF(C142&lt;0,-(D142/C142-1),""))</f>
        <v/>
      </c>
      <c r="F142" s="298" t="str">
        <f t="shared" si="5"/>
        <v>否</v>
      </c>
      <c r="G142" s="173" t="str">
        <f t="shared" si="6"/>
        <v>项</v>
      </c>
    </row>
    <row r="143" ht="36" customHeight="1" spans="1:7">
      <c r="A143" s="465">
        <v>2011409</v>
      </c>
      <c r="B143" s="328" t="s">
        <v>225</v>
      </c>
      <c r="C143" s="325"/>
      <c r="D143" s="325"/>
      <c r="E143" s="334" t="str">
        <f>IF(C143&gt;0,D143/C143-1,IF(C143&lt;0,-(D143/C143-1),""))</f>
        <v/>
      </c>
      <c r="F143" s="298" t="str">
        <f t="shared" si="5"/>
        <v>否</v>
      </c>
      <c r="G143" s="173" t="str">
        <f t="shared" si="6"/>
        <v>项</v>
      </c>
    </row>
    <row r="144" ht="36" customHeight="1" spans="1:7">
      <c r="A144" s="465">
        <v>2011410</v>
      </c>
      <c r="B144" s="328" t="s">
        <v>226</v>
      </c>
      <c r="C144" s="325"/>
      <c r="D144" s="325"/>
      <c r="E144" s="334" t="str">
        <f>IF(C144&gt;0,D144/C144-1,IF(C144&lt;0,-(D144/C144-1),""))</f>
        <v/>
      </c>
      <c r="F144" s="298" t="str">
        <f t="shared" si="5"/>
        <v>否</v>
      </c>
      <c r="G144" s="173" t="str">
        <f t="shared" si="6"/>
        <v>项</v>
      </c>
    </row>
    <row r="145" ht="36" customHeight="1" spans="1:7">
      <c r="A145" s="465">
        <v>2011411</v>
      </c>
      <c r="B145" s="328" t="s">
        <v>227</v>
      </c>
      <c r="C145" s="325"/>
      <c r="D145" s="325"/>
      <c r="E145" s="334" t="str">
        <f>IF(C145&gt;0,D145/C145-1,IF(C145&lt;0,-(D145/C145-1),""))</f>
        <v/>
      </c>
      <c r="F145" s="298" t="str">
        <f t="shared" si="5"/>
        <v>否</v>
      </c>
      <c r="G145" s="173" t="str">
        <f t="shared" si="6"/>
        <v>项</v>
      </c>
    </row>
    <row r="146" ht="36" customHeight="1" spans="1:7">
      <c r="A146" s="465">
        <v>2011450</v>
      </c>
      <c r="B146" s="328" t="s">
        <v>147</v>
      </c>
      <c r="C146" s="325"/>
      <c r="D146" s="325"/>
      <c r="E146" s="334" t="str">
        <f>IF(C146&gt;0,D146/C146-1,IF(C146&lt;0,-(D146/C146-1),""))</f>
        <v/>
      </c>
      <c r="F146" s="298" t="str">
        <f t="shared" si="5"/>
        <v>否</v>
      </c>
      <c r="G146" s="173" t="str">
        <f t="shared" si="6"/>
        <v>项</v>
      </c>
    </row>
    <row r="147" ht="36" customHeight="1" spans="1:7">
      <c r="A147" s="465">
        <v>2011499</v>
      </c>
      <c r="B147" s="328" t="s">
        <v>228</v>
      </c>
      <c r="C147" s="325"/>
      <c r="D147" s="325"/>
      <c r="E147" s="334"/>
      <c r="F147" s="298" t="str">
        <f t="shared" si="5"/>
        <v>否</v>
      </c>
      <c r="G147" s="173" t="str">
        <f t="shared" si="6"/>
        <v>项</v>
      </c>
    </row>
    <row r="148" ht="36" customHeight="1" spans="1:7">
      <c r="A148" s="465">
        <v>20123</v>
      </c>
      <c r="B148" s="323" t="s">
        <v>229</v>
      </c>
      <c r="C148" s="325">
        <f>SUM(C149:C154)</f>
        <v>136</v>
      </c>
      <c r="D148" s="325">
        <f>SUM(D149:D154)</f>
        <v>104</v>
      </c>
      <c r="E148" s="339"/>
      <c r="F148" s="298" t="str">
        <f t="shared" si="5"/>
        <v>是</v>
      </c>
      <c r="G148" s="173" t="str">
        <f t="shared" si="6"/>
        <v>款</v>
      </c>
    </row>
    <row r="149" ht="36" customHeight="1" spans="1:7">
      <c r="A149" s="465">
        <v>2012301</v>
      </c>
      <c r="B149" s="328" t="s">
        <v>138</v>
      </c>
      <c r="C149" s="325">
        <v>126</v>
      </c>
      <c r="D149" s="325">
        <v>96</v>
      </c>
      <c r="E149" s="334"/>
      <c r="F149" s="298" t="str">
        <f t="shared" si="5"/>
        <v>是</v>
      </c>
      <c r="G149" s="173" t="str">
        <f t="shared" si="6"/>
        <v>项</v>
      </c>
    </row>
    <row r="150" ht="36" customHeight="1" spans="1:7">
      <c r="A150" s="465">
        <v>2012302</v>
      </c>
      <c r="B150" s="328" t="s">
        <v>139</v>
      </c>
      <c r="C150" s="325"/>
      <c r="D150" s="325"/>
      <c r="E150" s="334" t="str">
        <f>IF(C150&gt;0,D150/C150-1,IF(C150&lt;0,-(D150/C150-1),""))</f>
        <v/>
      </c>
      <c r="F150" s="298" t="str">
        <f t="shared" si="5"/>
        <v>否</v>
      </c>
      <c r="G150" s="173" t="str">
        <f t="shared" si="6"/>
        <v>项</v>
      </c>
    </row>
    <row r="151" ht="36" customHeight="1" spans="1:7">
      <c r="A151" s="465">
        <v>2012303</v>
      </c>
      <c r="B151" s="328" t="s">
        <v>140</v>
      </c>
      <c r="C151" s="325"/>
      <c r="D151" s="325"/>
      <c r="E151" s="334"/>
      <c r="F151" s="298" t="str">
        <f t="shared" si="5"/>
        <v>否</v>
      </c>
      <c r="G151" s="173" t="str">
        <f t="shared" si="6"/>
        <v>项</v>
      </c>
    </row>
    <row r="152" ht="36" customHeight="1" spans="1:7">
      <c r="A152" s="465">
        <v>2012304</v>
      </c>
      <c r="B152" s="328" t="s">
        <v>230</v>
      </c>
      <c r="C152" s="325"/>
      <c r="D152" s="325"/>
      <c r="E152" s="334"/>
      <c r="F152" s="298" t="str">
        <f t="shared" si="5"/>
        <v>否</v>
      </c>
      <c r="G152" s="173" t="str">
        <f t="shared" si="6"/>
        <v>项</v>
      </c>
    </row>
    <row r="153" ht="36" customHeight="1" spans="1:7">
      <c r="A153" s="465">
        <v>2012350</v>
      </c>
      <c r="B153" s="328" t="s">
        <v>147</v>
      </c>
      <c r="C153" s="325"/>
      <c r="D153" s="325"/>
      <c r="E153" s="334"/>
      <c r="F153" s="298" t="str">
        <f t="shared" si="5"/>
        <v>否</v>
      </c>
      <c r="G153" s="173" t="str">
        <f t="shared" si="6"/>
        <v>项</v>
      </c>
    </row>
    <row r="154" ht="36" customHeight="1" spans="1:7">
      <c r="A154" s="465">
        <v>2012399</v>
      </c>
      <c r="B154" s="328" t="s">
        <v>231</v>
      </c>
      <c r="C154" s="325">
        <v>10</v>
      </c>
      <c r="D154" s="325">
        <v>8</v>
      </c>
      <c r="E154" s="334"/>
      <c r="F154" s="298" t="str">
        <f t="shared" si="5"/>
        <v>是</v>
      </c>
      <c r="G154" s="173" t="str">
        <f t="shared" si="6"/>
        <v>项</v>
      </c>
    </row>
    <row r="155" ht="36" customHeight="1" spans="1:7">
      <c r="A155" s="465">
        <v>20125</v>
      </c>
      <c r="B155" s="323" t="s">
        <v>232</v>
      </c>
      <c r="C155" s="325">
        <f>SUM(C156:C162)</f>
        <v>0</v>
      </c>
      <c r="D155" s="325"/>
      <c r="E155" s="339"/>
      <c r="F155" s="298" t="str">
        <f t="shared" si="5"/>
        <v>否</v>
      </c>
      <c r="G155" s="173" t="str">
        <f t="shared" si="6"/>
        <v>款</v>
      </c>
    </row>
    <row r="156" ht="36" customHeight="1" spans="1:7">
      <c r="A156" s="465">
        <v>2012501</v>
      </c>
      <c r="B156" s="328" t="s">
        <v>138</v>
      </c>
      <c r="C156" s="325"/>
      <c r="D156" s="325"/>
      <c r="E156" s="334"/>
      <c r="F156" s="298" t="str">
        <f t="shared" si="5"/>
        <v>否</v>
      </c>
      <c r="G156" s="173" t="str">
        <f t="shared" si="6"/>
        <v>项</v>
      </c>
    </row>
    <row r="157" ht="36" customHeight="1" spans="1:7">
      <c r="A157" s="465">
        <v>2012502</v>
      </c>
      <c r="B157" s="328" t="s">
        <v>139</v>
      </c>
      <c r="C157" s="325"/>
      <c r="D157" s="325"/>
      <c r="E157" s="334" t="str">
        <f>IF(C157&gt;0,D157/C157-1,IF(C157&lt;0,-(D157/C157-1),""))</f>
        <v/>
      </c>
      <c r="F157" s="298" t="str">
        <f t="shared" si="5"/>
        <v>否</v>
      </c>
      <c r="G157" s="173" t="str">
        <f t="shared" si="6"/>
        <v>项</v>
      </c>
    </row>
    <row r="158" ht="36" customHeight="1" spans="1:7">
      <c r="A158" s="465">
        <v>2012503</v>
      </c>
      <c r="B158" s="328" t="s">
        <v>140</v>
      </c>
      <c r="C158" s="325"/>
      <c r="D158" s="325"/>
      <c r="E158" s="334"/>
      <c r="F158" s="298" t="str">
        <f t="shared" si="5"/>
        <v>否</v>
      </c>
      <c r="G158" s="173" t="str">
        <f t="shared" si="6"/>
        <v>项</v>
      </c>
    </row>
    <row r="159" ht="36" customHeight="1" spans="1:7">
      <c r="A159" s="465">
        <v>2012504</v>
      </c>
      <c r="B159" s="328" t="s">
        <v>233</v>
      </c>
      <c r="C159" s="325"/>
      <c r="D159" s="325"/>
      <c r="E159" s="334" t="str">
        <f>IF(C159&gt;0,D159/C159-1,IF(C159&lt;0,-(D159/C159-1),""))</f>
        <v/>
      </c>
      <c r="F159" s="298" t="str">
        <f t="shared" si="5"/>
        <v>否</v>
      </c>
      <c r="G159" s="173" t="str">
        <f t="shared" si="6"/>
        <v>项</v>
      </c>
    </row>
    <row r="160" ht="36" customHeight="1" spans="1:7">
      <c r="A160" s="465">
        <v>2012505</v>
      </c>
      <c r="B160" s="328" t="s">
        <v>234</v>
      </c>
      <c r="C160" s="325"/>
      <c r="D160" s="325"/>
      <c r="E160" s="334"/>
      <c r="F160" s="298" t="str">
        <f t="shared" si="5"/>
        <v>否</v>
      </c>
      <c r="G160" s="173" t="str">
        <f t="shared" si="6"/>
        <v>项</v>
      </c>
    </row>
    <row r="161" ht="36" customHeight="1" spans="1:7">
      <c r="A161" s="465">
        <v>2012550</v>
      </c>
      <c r="B161" s="328" t="s">
        <v>147</v>
      </c>
      <c r="C161" s="325"/>
      <c r="D161" s="325"/>
      <c r="E161" s="334"/>
      <c r="F161" s="298" t="str">
        <f t="shared" si="5"/>
        <v>否</v>
      </c>
      <c r="G161" s="173" t="str">
        <f t="shared" si="6"/>
        <v>项</v>
      </c>
    </row>
    <row r="162" ht="36" customHeight="1" spans="1:7">
      <c r="A162" s="465">
        <v>2012599</v>
      </c>
      <c r="B162" s="328" t="s">
        <v>235</v>
      </c>
      <c r="C162" s="325"/>
      <c r="D162" s="325"/>
      <c r="E162" s="334" t="str">
        <f>IF(C162&gt;0,D162/C162-1,IF(C162&lt;0,-(D162/C162-1),""))</f>
        <v/>
      </c>
      <c r="F162" s="298" t="str">
        <f t="shared" si="5"/>
        <v>否</v>
      </c>
      <c r="G162" s="173" t="str">
        <f t="shared" si="6"/>
        <v>项</v>
      </c>
    </row>
    <row r="163" ht="36" customHeight="1" spans="1:7">
      <c r="A163" s="465">
        <v>20126</v>
      </c>
      <c r="B163" s="323" t="s">
        <v>236</v>
      </c>
      <c r="C163" s="325">
        <f>SUM(C164:C168)</f>
        <v>42</v>
      </c>
      <c r="D163" s="325">
        <f>SUM(D164:D168)</f>
        <v>57</v>
      </c>
      <c r="E163" s="339"/>
      <c r="F163" s="298" t="str">
        <f t="shared" si="5"/>
        <v>是</v>
      </c>
      <c r="G163" s="173" t="str">
        <f t="shared" si="6"/>
        <v>款</v>
      </c>
    </row>
    <row r="164" ht="36" customHeight="1" spans="1:7">
      <c r="A164" s="465">
        <v>2012601</v>
      </c>
      <c r="B164" s="328" t="s">
        <v>138</v>
      </c>
      <c r="C164" s="325">
        <v>32</v>
      </c>
      <c r="D164" s="325">
        <v>47</v>
      </c>
      <c r="E164" s="334"/>
      <c r="F164" s="298" t="str">
        <f t="shared" si="5"/>
        <v>是</v>
      </c>
      <c r="G164" s="173" t="str">
        <f t="shared" si="6"/>
        <v>项</v>
      </c>
    </row>
    <row r="165" ht="36" customHeight="1" spans="1:7">
      <c r="A165" s="465">
        <v>2012602</v>
      </c>
      <c r="B165" s="328" t="s">
        <v>139</v>
      </c>
      <c r="C165" s="325"/>
      <c r="D165" s="325"/>
      <c r="E165" s="334" t="str">
        <f>IF(C165&gt;0,D165/C165-1,IF(C165&lt;0,-(D165/C165-1),""))</f>
        <v/>
      </c>
      <c r="F165" s="298" t="str">
        <f t="shared" si="5"/>
        <v>否</v>
      </c>
      <c r="G165" s="173" t="str">
        <f t="shared" si="6"/>
        <v>项</v>
      </c>
    </row>
    <row r="166" ht="36" customHeight="1" spans="1:7">
      <c r="A166" s="465">
        <v>2012603</v>
      </c>
      <c r="B166" s="328" t="s">
        <v>140</v>
      </c>
      <c r="C166" s="325"/>
      <c r="D166" s="325"/>
      <c r="E166" s="334" t="str">
        <f>IF(C166&gt;0,D166/C166-1,IF(C166&lt;0,-(D166/C166-1),""))</f>
        <v/>
      </c>
      <c r="F166" s="298" t="str">
        <f t="shared" si="5"/>
        <v>否</v>
      </c>
      <c r="G166" s="173" t="str">
        <f t="shared" si="6"/>
        <v>项</v>
      </c>
    </row>
    <row r="167" ht="36" customHeight="1" spans="1:7">
      <c r="A167" s="465">
        <v>2012604</v>
      </c>
      <c r="B167" s="328" t="s">
        <v>237</v>
      </c>
      <c r="C167" s="325">
        <v>10</v>
      </c>
      <c r="D167" s="325">
        <v>10</v>
      </c>
      <c r="E167" s="334"/>
      <c r="F167" s="298" t="str">
        <f t="shared" si="5"/>
        <v>是</v>
      </c>
      <c r="G167" s="173" t="str">
        <f t="shared" si="6"/>
        <v>项</v>
      </c>
    </row>
    <row r="168" ht="36" customHeight="1" spans="1:7">
      <c r="A168" s="465">
        <v>2012699</v>
      </c>
      <c r="B168" s="328" t="s">
        <v>238</v>
      </c>
      <c r="C168" s="325"/>
      <c r="D168" s="325"/>
      <c r="E168" s="334" t="str">
        <f>IF(C168&gt;0,D168/C168-1,IF(C168&lt;0,-(D168/C168-1),""))</f>
        <v/>
      </c>
      <c r="F168" s="298" t="str">
        <f t="shared" si="5"/>
        <v>否</v>
      </c>
      <c r="G168" s="173" t="str">
        <f t="shared" si="6"/>
        <v>项</v>
      </c>
    </row>
    <row r="169" ht="36" customHeight="1" spans="1:7">
      <c r="A169" s="465">
        <v>20128</v>
      </c>
      <c r="B169" s="323" t="s">
        <v>239</v>
      </c>
      <c r="C169" s="325">
        <f>SUM(C170:C175)</f>
        <v>115</v>
      </c>
      <c r="D169" s="325">
        <f>SUM(D170:D175)</f>
        <v>104</v>
      </c>
      <c r="E169" s="339"/>
      <c r="F169" s="298" t="str">
        <f t="shared" si="5"/>
        <v>是</v>
      </c>
      <c r="G169" s="173" t="str">
        <f t="shared" si="6"/>
        <v>款</v>
      </c>
    </row>
    <row r="170" ht="36" customHeight="1" spans="1:7">
      <c r="A170" s="465">
        <v>2012801</v>
      </c>
      <c r="B170" s="328" t="s">
        <v>138</v>
      </c>
      <c r="C170" s="325">
        <v>110</v>
      </c>
      <c r="D170" s="325">
        <v>99</v>
      </c>
      <c r="E170" s="334"/>
      <c r="F170" s="298" t="str">
        <f t="shared" si="5"/>
        <v>是</v>
      </c>
      <c r="G170" s="173" t="str">
        <f t="shared" si="6"/>
        <v>项</v>
      </c>
    </row>
    <row r="171" ht="36" customHeight="1" spans="1:7">
      <c r="A171" s="465">
        <v>2012802</v>
      </c>
      <c r="B171" s="328" t="s">
        <v>139</v>
      </c>
      <c r="C171" s="325"/>
      <c r="D171" s="325"/>
      <c r="E171" s="334" t="str">
        <f>IF(C171&gt;0,D171/C171-1,IF(C171&lt;0,-(D171/C171-1),""))</f>
        <v/>
      </c>
      <c r="F171" s="298" t="str">
        <f t="shared" si="5"/>
        <v>否</v>
      </c>
      <c r="G171" s="173" t="str">
        <f t="shared" si="6"/>
        <v>项</v>
      </c>
    </row>
    <row r="172" ht="36" customHeight="1" spans="1:7">
      <c r="A172" s="465">
        <v>2012803</v>
      </c>
      <c r="B172" s="328" t="s">
        <v>140</v>
      </c>
      <c r="C172" s="325"/>
      <c r="D172" s="325"/>
      <c r="E172" s="334" t="str">
        <f>IF(C172&gt;0,D172/C172-1,IF(C172&lt;0,-(D172/C172-1),""))</f>
        <v/>
      </c>
      <c r="F172" s="298" t="str">
        <f t="shared" si="5"/>
        <v>否</v>
      </c>
      <c r="G172" s="173" t="str">
        <f t="shared" si="6"/>
        <v>项</v>
      </c>
    </row>
    <row r="173" ht="36" customHeight="1" spans="1:7">
      <c r="A173" s="465">
        <v>2012804</v>
      </c>
      <c r="B173" s="328" t="s">
        <v>152</v>
      </c>
      <c r="C173" s="325"/>
      <c r="D173" s="325"/>
      <c r="E173" s="334"/>
      <c r="F173" s="298" t="str">
        <f t="shared" si="5"/>
        <v>否</v>
      </c>
      <c r="G173" s="173" t="str">
        <f t="shared" si="6"/>
        <v>项</v>
      </c>
    </row>
    <row r="174" ht="36" customHeight="1" spans="1:7">
      <c r="A174" s="465">
        <v>2012850</v>
      </c>
      <c r="B174" s="328" t="s">
        <v>147</v>
      </c>
      <c r="C174" s="325"/>
      <c r="D174" s="325"/>
      <c r="E174" s="334" t="str">
        <f>IF(C174&gt;0,D174/C174-1,IF(C174&lt;0,-(D174/C174-1),""))</f>
        <v/>
      </c>
      <c r="F174" s="298" t="str">
        <f t="shared" si="5"/>
        <v>否</v>
      </c>
      <c r="G174" s="173" t="str">
        <f t="shared" si="6"/>
        <v>项</v>
      </c>
    </row>
    <row r="175" ht="36" customHeight="1" spans="1:7">
      <c r="A175" s="465">
        <v>2012899</v>
      </c>
      <c r="B175" s="328" t="s">
        <v>240</v>
      </c>
      <c r="C175" s="325">
        <v>5</v>
      </c>
      <c r="D175" s="325">
        <v>5</v>
      </c>
      <c r="E175" s="334"/>
      <c r="F175" s="298" t="str">
        <f t="shared" si="5"/>
        <v>是</v>
      </c>
      <c r="G175" s="173" t="str">
        <f t="shared" si="6"/>
        <v>项</v>
      </c>
    </row>
    <row r="176" ht="36" customHeight="1" spans="1:7">
      <c r="A176" s="465">
        <v>20129</v>
      </c>
      <c r="B176" s="323" t="s">
        <v>241</v>
      </c>
      <c r="C176" s="325">
        <f>SUM(C177:C182)</f>
        <v>1395</v>
      </c>
      <c r="D176" s="325">
        <f>SUM(D177:D182)</f>
        <v>1112</v>
      </c>
      <c r="E176" s="339"/>
      <c r="F176" s="298" t="str">
        <f t="shared" si="5"/>
        <v>是</v>
      </c>
      <c r="G176" s="173" t="str">
        <f t="shared" si="6"/>
        <v>款</v>
      </c>
    </row>
    <row r="177" ht="36" customHeight="1" spans="1:7">
      <c r="A177" s="465">
        <v>2012901</v>
      </c>
      <c r="B177" s="328" t="s">
        <v>138</v>
      </c>
      <c r="C177" s="325">
        <v>620</v>
      </c>
      <c r="D177" s="325">
        <v>429</v>
      </c>
      <c r="E177" s="334"/>
      <c r="F177" s="298" t="str">
        <f t="shared" si="5"/>
        <v>是</v>
      </c>
      <c r="G177" s="173" t="str">
        <f t="shared" si="6"/>
        <v>项</v>
      </c>
    </row>
    <row r="178" ht="36" customHeight="1" spans="1:7">
      <c r="A178" s="465">
        <v>2012902</v>
      </c>
      <c r="B178" s="328" t="s">
        <v>139</v>
      </c>
      <c r="C178" s="325"/>
      <c r="D178" s="325"/>
      <c r="E178" s="334"/>
      <c r="F178" s="298" t="str">
        <f t="shared" si="5"/>
        <v>否</v>
      </c>
      <c r="G178" s="173" t="str">
        <f t="shared" si="6"/>
        <v>项</v>
      </c>
    </row>
    <row r="179" ht="36" customHeight="1" spans="1:7">
      <c r="A179" s="465">
        <v>2012903</v>
      </c>
      <c r="B179" s="328" t="s">
        <v>140</v>
      </c>
      <c r="C179" s="325"/>
      <c r="D179" s="325"/>
      <c r="E179" s="334"/>
      <c r="F179" s="298" t="str">
        <f t="shared" si="5"/>
        <v>否</v>
      </c>
      <c r="G179" s="173" t="str">
        <f t="shared" si="6"/>
        <v>项</v>
      </c>
    </row>
    <row r="180" ht="36" customHeight="1" spans="1:7">
      <c r="A180" s="468">
        <v>2012906</v>
      </c>
      <c r="B180" s="328" t="s">
        <v>242</v>
      </c>
      <c r="C180" s="325"/>
      <c r="D180" s="325"/>
      <c r="E180" s="334" t="str">
        <f>IF(C180&gt;0,D180/C180-1,IF(C180&lt;0,-(D180/C180-1),""))</f>
        <v/>
      </c>
      <c r="F180" s="298" t="str">
        <f t="shared" si="5"/>
        <v>否</v>
      </c>
      <c r="G180" s="173" t="str">
        <f t="shared" si="6"/>
        <v>项</v>
      </c>
    </row>
    <row r="181" ht="36" customHeight="1" spans="1:7">
      <c r="A181" s="465">
        <v>2012950</v>
      </c>
      <c r="B181" s="328" t="s">
        <v>147</v>
      </c>
      <c r="C181" s="325">
        <v>292</v>
      </c>
      <c r="D181" s="325">
        <v>246</v>
      </c>
      <c r="E181" s="334"/>
      <c r="F181" s="298" t="str">
        <f t="shared" si="5"/>
        <v>是</v>
      </c>
      <c r="G181" s="173" t="str">
        <f t="shared" si="6"/>
        <v>项</v>
      </c>
    </row>
    <row r="182" ht="36" customHeight="1" spans="1:7">
      <c r="A182" s="465">
        <v>2012999</v>
      </c>
      <c r="B182" s="328" t="s">
        <v>243</v>
      </c>
      <c r="C182" s="325">
        <v>483</v>
      </c>
      <c r="D182" s="325">
        <v>437</v>
      </c>
      <c r="E182" s="334"/>
      <c r="F182" s="298" t="str">
        <f t="shared" si="5"/>
        <v>是</v>
      </c>
      <c r="G182" s="173" t="str">
        <f t="shared" si="6"/>
        <v>项</v>
      </c>
    </row>
    <row r="183" ht="36" customHeight="1" spans="1:7">
      <c r="A183" s="465">
        <v>20131</v>
      </c>
      <c r="B183" s="323" t="s">
        <v>244</v>
      </c>
      <c r="C183" s="325">
        <f>SUM(C184:C189)</f>
        <v>2318</v>
      </c>
      <c r="D183" s="325">
        <f>SUM(D184:D189)</f>
        <v>1816</v>
      </c>
      <c r="E183" s="339"/>
      <c r="F183" s="298" t="str">
        <f t="shared" si="5"/>
        <v>是</v>
      </c>
      <c r="G183" s="173" t="str">
        <f t="shared" si="6"/>
        <v>款</v>
      </c>
    </row>
    <row r="184" ht="36" customHeight="1" spans="1:7">
      <c r="A184" s="465">
        <v>2013101</v>
      </c>
      <c r="B184" s="328" t="s">
        <v>138</v>
      </c>
      <c r="C184" s="325">
        <v>1499</v>
      </c>
      <c r="D184" s="325">
        <v>1397</v>
      </c>
      <c r="E184" s="334"/>
      <c r="F184" s="298" t="str">
        <f t="shared" si="5"/>
        <v>是</v>
      </c>
      <c r="G184" s="173" t="str">
        <f t="shared" si="6"/>
        <v>项</v>
      </c>
    </row>
    <row r="185" ht="36" customHeight="1" spans="1:7">
      <c r="A185" s="465">
        <v>2013102</v>
      </c>
      <c r="B185" s="328" t="s">
        <v>139</v>
      </c>
      <c r="C185" s="325">
        <v>15</v>
      </c>
      <c r="D185" s="325">
        <v>24</v>
      </c>
      <c r="E185" s="334">
        <f>IF(C185&gt;0,D185/C185-1,IF(C185&lt;0,-(D185/C185-1),""))</f>
        <v>0.6</v>
      </c>
      <c r="F185" s="298" t="str">
        <f t="shared" si="5"/>
        <v>是</v>
      </c>
      <c r="G185" s="173" t="str">
        <f t="shared" si="6"/>
        <v>项</v>
      </c>
    </row>
    <row r="186" ht="36" customHeight="1" spans="1:7">
      <c r="A186" s="465">
        <v>2013103</v>
      </c>
      <c r="B186" s="328" t="s">
        <v>140</v>
      </c>
      <c r="C186" s="325"/>
      <c r="D186" s="325"/>
      <c r="E186" s="334"/>
      <c r="F186" s="298" t="str">
        <f t="shared" si="5"/>
        <v>否</v>
      </c>
      <c r="G186" s="173" t="str">
        <f t="shared" si="6"/>
        <v>项</v>
      </c>
    </row>
    <row r="187" ht="36" customHeight="1" spans="1:7">
      <c r="A187" s="465">
        <v>2013105</v>
      </c>
      <c r="B187" s="328" t="s">
        <v>245</v>
      </c>
      <c r="C187" s="325">
        <v>439</v>
      </c>
      <c r="D187" s="325">
        <v>395</v>
      </c>
      <c r="E187" s="334"/>
      <c r="F187" s="298" t="str">
        <f t="shared" si="5"/>
        <v>是</v>
      </c>
      <c r="G187" s="173" t="str">
        <f t="shared" si="6"/>
        <v>项</v>
      </c>
    </row>
    <row r="188" ht="36" customHeight="1" spans="1:7">
      <c r="A188" s="465">
        <v>2013150</v>
      </c>
      <c r="B188" s="328" t="s">
        <v>147</v>
      </c>
      <c r="C188" s="325">
        <v>365</v>
      </c>
      <c r="D188" s="325">
        <v>0</v>
      </c>
      <c r="E188" s="334"/>
      <c r="F188" s="298" t="str">
        <f t="shared" si="5"/>
        <v>是</v>
      </c>
      <c r="G188" s="173" t="str">
        <f t="shared" si="6"/>
        <v>项</v>
      </c>
    </row>
    <row r="189" ht="36" customHeight="1" spans="1:7">
      <c r="A189" s="465">
        <v>2013199</v>
      </c>
      <c r="B189" s="328" t="s">
        <v>246</v>
      </c>
      <c r="C189" s="325"/>
      <c r="D189" s="325"/>
      <c r="E189" s="334"/>
      <c r="F189" s="298" t="str">
        <f t="shared" si="5"/>
        <v>否</v>
      </c>
      <c r="G189" s="173" t="str">
        <f t="shared" si="6"/>
        <v>项</v>
      </c>
    </row>
    <row r="190" ht="36" customHeight="1" spans="1:7">
      <c r="A190" s="465">
        <v>20132</v>
      </c>
      <c r="B190" s="323" t="s">
        <v>247</v>
      </c>
      <c r="C190" s="325">
        <f>SUM(C191:C196)</f>
        <v>1098</v>
      </c>
      <c r="D190" s="325">
        <f>SUM(D191:D196)</f>
        <v>1917</v>
      </c>
      <c r="E190" s="339"/>
      <c r="F190" s="298" t="str">
        <f t="shared" si="5"/>
        <v>是</v>
      </c>
      <c r="G190" s="173" t="str">
        <f t="shared" si="6"/>
        <v>款</v>
      </c>
    </row>
    <row r="191" ht="36" customHeight="1" spans="1:7">
      <c r="A191" s="465">
        <v>2013201</v>
      </c>
      <c r="B191" s="328" t="s">
        <v>138</v>
      </c>
      <c r="C191" s="325">
        <v>538</v>
      </c>
      <c r="D191" s="325">
        <v>490</v>
      </c>
      <c r="E191" s="334"/>
      <c r="F191" s="298" t="str">
        <f t="shared" si="5"/>
        <v>是</v>
      </c>
      <c r="G191" s="173" t="str">
        <f t="shared" si="6"/>
        <v>项</v>
      </c>
    </row>
    <row r="192" ht="36" customHeight="1" spans="1:7">
      <c r="A192" s="465">
        <v>2013202</v>
      </c>
      <c r="B192" s="328" t="s">
        <v>139</v>
      </c>
      <c r="C192" s="325"/>
      <c r="D192" s="325">
        <v>0</v>
      </c>
      <c r="E192" s="334" t="str">
        <f>IF(C192&gt;0,D192/C192-1,IF(C192&lt;0,-(D192/C192-1),""))</f>
        <v/>
      </c>
      <c r="F192" s="298" t="str">
        <f t="shared" si="5"/>
        <v>否</v>
      </c>
      <c r="G192" s="173" t="str">
        <f t="shared" si="6"/>
        <v>项</v>
      </c>
    </row>
    <row r="193" ht="36" customHeight="1" spans="1:7">
      <c r="A193" s="465">
        <v>2013203</v>
      </c>
      <c r="B193" s="328" t="s">
        <v>140</v>
      </c>
      <c r="C193" s="325"/>
      <c r="D193" s="325"/>
      <c r="E193" s="334"/>
      <c r="F193" s="298" t="str">
        <f t="shared" si="5"/>
        <v>否</v>
      </c>
      <c r="G193" s="173" t="str">
        <f t="shared" si="6"/>
        <v>项</v>
      </c>
    </row>
    <row r="194" ht="36" customHeight="1" spans="1:7">
      <c r="A194" s="465">
        <v>2013204</v>
      </c>
      <c r="B194" s="328" t="s">
        <v>248</v>
      </c>
      <c r="C194" s="325"/>
      <c r="D194" s="325"/>
      <c r="E194" s="334" t="str">
        <f>IF(C194&gt;0,D194/C194-1,IF(C194&lt;0,-(D194/C194-1),""))</f>
        <v/>
      </c>
      <c r="F194" s="298" t="str">
        <f t="shared" si="5"/>
        <v>否</v>
      </c>
      <c r="G194" s="173" t="str">
        <f t="shared" si="6"/>
        <v>项</v>
      </c>
    </row>
    <row r="195" ht="36" customHeight="1" spans="1:7">
      <c r="A195" s="465">
        <v>2013250</v>
      </c>
      <c r="B195" s="328" t="s">
        <v>147</v>
      </c>
      <c r="C195" s="325"/>
      <c r="D195" s="325"/>
      <c r="E195" s="334"/>
      <c r="F195" s="298" t="str">
        <f t="shared" si="5"/>
        <v>否</v>
      </c>
      <c r="G195" s="173" t="str">
        <f t="shared" si="6"/>
        <v>项</v>
      </c>
    </row>
    <row r="196" ht="36" customHeight="1" spans="1:7">
      <c r="A196" s="465">
        <v>2013299</v>
      </c>
      <c r="B196" s="328" t="s">
        <v>249</v>
      </c>
      <c r="C196" s="325">
        <v>560</v>
      </c>
      <c r="D196" s="325">
        <v>1427</v>
      </c>
      <c r="E196" s="334"/>
      <c r="F196" s="298" t="str">
        <f t="shared" ref="F196:F245" si="7">IF(LEN(A196)=3,"是",IF(B196&lt;&gt;"",IF(SUM(C196:D196)&lt;&gt;0,"是","否"),"是"))</f>
        <v>是</v>
      </c>
      <c r="G196" s="173" t="str">
        <f t="shared" ref="G196:G245" si="8">IF(LEN(A196)=3,"类",IF(LEN(A196)=5,"款","项"))</f>
        <v>项</v>
      </c>
    </row>
    <row r="197" ht="36" customHeight="1" spans="1:7">
      <c r="A197" s="465">
        <v>20133</v>
      </c>
      <c r="B197" s="323" t="s">
        <v>250</v>
      </c>
      <c r="C197" s="325">
        <f>SUM(C198:C203)</f>
        <v>657</v>
      </c>
      <c r="D197" s="325">
        <f>SUM(D198:D203)</f>
        <v>543</v>
      </c>
      <c r="E197" s="339"/>
      <c r="F197" s="298" t="str">
        <f t="shared" si="7"/>
        <v>是</v>
      </c>
      <c r="G197" s="173" t="str">
        <f t="shared" si="8"/>
        <v>款</v>
      </c>
    </row>
    <row r="198" ht="36" customHeight="1" spans="1:7">
      <c r="A198" s="465">
        <v>2013301</v>
      </c>
      <c r="B198" s="328" t="s">
        <v>138</v>
      </c>
      <c r="C198" s="325">
        <v>447</v>
      </c>
      <c r="D198" s="325">
        <v>411</v>
      </c>
      <c r="E198" s="334"/>
      <c r="F198" s="298" t="str">
        <f t="shared" si="7"/>
        <v>是</v>
      </c>
      <c r="G198" s="173" t="str">
        <f t="shared" si="8"/>
        <v>项</v>
      </c>
    </row>
    <row r="199" ht="36" customHeight="1" spans="1:7">
      <c r="A199" s="465">
        <v>2013302</v>
      </c>
      <c r="B199" s="328" t="s">
        <v>139</v>
      </c>
      <c r="C199" s="325"/>
      <c r="D199" s="325"/>
      <c r="E199" s="334" t="str">
        <f>IF(C199&gt;0,D199/C199-1,IF(C199&lt;0,-(D199/C199-1),""))</f>
        <v/>
      </c>
      <c r="F199" s="298" t="str">
        <f t="shared" si="7"/>
        <v>否</v>
      </c>
      <c r="G199" s="173" t="str">
        <f t="shared" si="8"/>
        <v>项</v>
      </c>
    </row>
    <row r="200" ht="36" customHeight="1" spans="1:7">
      <c r="A200" s="465">
        <v>2013303</v>
      </c>
      <c r="B200" s="328" t="s">
        <v>140</v>
      </c>
      <c r="C200" s="325"/>
      <c r="D200" s="325"/>
      <c r="E200" s="334"/>
      <c r="F200" s="298" t="str">
        <f t="shared" si="7"/>
        <v>否</v>
      </c>
      <c r="G200" s="173" t="str">
        <f t="shared" si="8"/>
        <v>项</v>
      </c>
    </row>
    <row r="201" ht="36" customHeight="1" spans="1:7">
      <c r="A201" s="465">
        <v>2013304</v>
      </c>
      <c r="B201" s="328" t="s">
        <v>251</v>
      </c>
      <c r="C201" s="325">
        <v>20</v>
      </c>
      <c r="D201" s="325">
        <v>0</v>
      </c>
      <c r="E201" s="334">
        <f>IF(C201&gt;0,D201/C201-1,IF(C201&lt;0,-(D201/C201-1),""))</f>
        <v>-1</v>
      </c>
      <c r="F201" s="298" t="str">
        <f t="shared" si="7"/>
        <v>是</v>
      </c>
      <c r="G201" s="173" t="str">
        <f t="shared" si="8"/>
        <v>项</v>
      </c>
    </row>
    <row r="202" ht="36" customHeight="1" spans="1:7">
      <c r="A202" s="465">
        <v>2013350</v>
      </c>
      <c r="B202" s="328" t="s">
        <v>147</v>
      </c>
      <c r="C202" s="325"/>
      <c r="D202" s="325"/>
      <c r="E202" s="334" t="str">
        <f>IF(C202&gt;0,D202/C202-1,IF(C202&lt;0,-(D202/C202-1),""))</f>
        <v/>
      </c>
      <c r="F202" s="298" t="str">
        <f t="shared" si="7"/>
        <v>否</v>
      </c>
      <c r="G202" s="173" t="str">
        <f t="shared" si="8"/>
        <v>项</v>
      </c>
    </row>
    <row r="203" ht="36" customHeight="1" spans="1:7">
      <c r="A203" s="465">
        <v>2013399</v>
      </c>
      <c r="B203" s="328" t="s">
        <v>252</v>
      </c>
      <c r="C203" s="325">
        <v>190</v>
      </c>
      <c r="D203" s="325">
        <v>132</v>
      </c>
      <c r="E203" s="334"/>
      <c r="F203" s="298" t="str">
        <f t="shared" si="7"/>
        <v>是</v>
      </c>
      <c r="G203" s="173" t="str">
        <f t="shared" si="8"/>
        <v>项</v>
      </c>
    </row>
    <row r="204" ht="36" customHeight="1" spans="1:7">
      <c r="A204" s="465">
        <v>20134</v>
      </c>
      <c r="B204" s="323" t="s">
        <v>253</v>
      </c>
      <c r="C204" s="325">
        <f>SUM(C205:C211)</f>
        <v>366</v>
      </c>
      <c r="D204" s="325">
        <f>SUM(D205:D211)</f>
        <v>304</v>
      </c>
      <c r="E204" s="339"/>
      <c r="F204" s="298" t="str">
        <f t="shared" si="7"/>
        <v>是</v>
      </c>
      <c r="G204" s="173" t="str">
        <f t="shared" si="8"/>
        <v>款</v>
      </c>
    </row>
    <row r="205" ht="36" customHeight="1" spans="1:7">
      <c r="A205" s="465">
        <v>2013401</v>
      </c>
      <c r="B205" s="328" t="s">
        <v>138</v>
      </c>
      <c r="C205" s="325">
        <v>132</v>
      </c>
      <c r="D205" s="325">
        <v>130</v>
      </c>
      <c r="E205" s="334"/>
      <c r="F205" s="298" t="str">
        <f t="shared" si="7"/>
        <v>是</v>
      </c>
      <c r="G205" s="173" t="str">
        <f t="shared" si="8"/>
        <v>项</v>
      </c>
    </row>
    <row r="206" ht="36" customHeight="1" spans="1:7">
      <c r="A206" s="465">
        <v>2013402</v>
      </c>
      <c r="B206" s="328" t="s">
        <v>139</v>
      </c>
      <c r="C206" s="325">
        <v>14</v>
      </c>
      <c r="D206" s="325">
        <v>8</v>
      </c>
      <c r="E206" s="334"/>
      <c r="F206" s="298" t="str">
        <f t="shared" si="7"/>
        <v>是</v>
      </c>
      <c r="G206" s="173" t="str">
        <f t="shared" si="8"/>
        <v>项</v>
      </c>
    </row>
    <row r="207" ht="36" customHeight="1" spans="1:7">
      <c r="A207" s="465">
        <v>2013403</v>
      </c>
      <c r="B207" s="328" t="s">
        <v>140</v>
      </c>
      <c r="C207" s="325"/>
      <c r="D207" s="325"/>
      <c r="E207" s="334" t="str">
        <f>IF(C207&gt;0,D207/C207-1,IF(C207&lt;0,-(D207/C207-1),""))</f>
        <v/>
      </c>
      <c r="F207" s="298" t="str">
        <f t="shared" si="7"/>
        <v>否</v>
      </c>
      <c r="G207" s="173" t="str">
        <f t="shared" si="8"/>
        <v>项</v>
      </c>
    </row>
    <row r="208" ht="36" customHeight="1" spans="1:7">
      <c r="A208" s="465">
        <v>2013404</v>
      </c>
      <c r="B208" s="328" t="s">
        <v>254</v>
      </c>
      <c r="C208" s="325">
        <v>10</v>
      </c>
      <c r="D208" s="325">
        <v>10</v>
      </c>
      <c r="E208" s="334"/>
      <c r="F208" s="298" t="str">
        <f t="shared" si="7"/>
        <v>是</v>
      </c>
      <c r="G208" s="173" t="str">
        <f t="shared" si="8"/>
        <v>项</v>
      </c>
    </row>
    <row r="209" ht="36" customHeight="1" spans="1:7">
      <c r="A209" s="465">
        <v>2013405</v>
      </c>
      <c r="B209" s="328" t="s">
        <v>255</v>
      </c>
      <c r="C209" s="325">
        <v>5</v>
      </c>
      <c r="D209" s="325">
        <v>16</v>
      </c>
      <c r="E209" s="334"/>
      <c r="F209" s="298" t="str">
        <f t="shared" si="7"/>
        <v>是</v>
      </c>
      <c r="G209" s="173" t="str">
        <f t="shared" si="8"/>
        <v>项</v>
      </c>
    </row>
    <row r="210" ht="36" customHeight="1" spans="1:7">
      <c r="A210" s="465">
        <v>2013450</v>
      </c>
      <c r="B210" s="328" t="s">
        <v>147</v>
      </c>
      <c r="C210" s="325"/>
      <c r="D210" s="325"/>
      <c r="E210" s="334"/>
      <c r="F210" s="298" t="str">
        <f t="shared" si="7"/>
        <v>否</v>
      </c>
      <c r="G210" s="173" t="str">
        <f t="shared" si="8"/>
        <v>项</v>
      </c>
    </row>
    <row r="211" ht="36" customHeight="1" spans="1:7">
      <c r="A211" s="465">
        <v>2013499</v>
      </c>
      <c r="B211" s="328" t="s">
        <v>256</v>
      </c>
      <c r="C211" s="325">
        <v>205</v>
      </c>
      <c r="D211" s="325">
        <v>140</v>
      </c>
      <c r="E211" s="334"/>
      <c r="F211" s="298" t="str">
        <f t="shared" si="7"/>
        <v>是</v>
      </c>
      <c r="G211" s="173" t="str">
        <f t="shared" si="8"/>
        <v>项</v>
      </c>
    </row>
    <row r="212" ht="36" customHeight="1" spans="1:7">
      <c r="A212" s="465">
        <v>20135</v>
      </c>
      <c r="B212" s="323" t="s">
        <v>257</v>
      </c>
      <c r="C212" s="325">
        <f>SUM(C213:C217)</f>
        <v>60</v>
      </c>
      <c r="D212" s="325">
        <f>SUM(D213:D217)</f>
        <v>0</v>
      </c>
      <c r="E212" s="339">
        <f t="shared" ref="E212:E217" si="9">IF(C212&gt;0,D212/C212-1,IF(C212&lt;0,-(D212/C212-1),""))</f>
        <v>-1</v>
      </c>
      <c r="F212" s="298" t="str">
        <f t="shared" si="7"/>
        <v>是</v>
      </c>
      <c r="G212" s="173" t="str">
        <f t="shared" si="8"/>
        <v>款</v>
      </c>
    </row>
    <row r="213" ht="36" customHeight="1" spans="1:7">
      <c r="A213" s="465">
        <v>2013501</v>
      </c>
      <c r="B213" s="328" t="s">
        <v>138</v>
      </c>
      <c r="C213" s="325">
        <v>55</v>
      </c>
      <c r="D213" s="325">
        <v>0</v>
      </c>
      <c r="E213" s="334">
        <f t="shared" si="9"/>
        <v>-1</v>
      </c>
      <c r="F213" s="298" t="str">
        <f t="shared" si="7"/>
        <v>是</v>
      </c>
      <c r="G213" s="173" t="str">
        <f t="shared" si="8"/>
        <v>项</v>
      </c>
    </row>
    <row r="214" ht="36" customHeight="1" spans="1:7">
      <c r="A214" s="465">
        <v>2013502</v>
      </c>
      <c r="B214" s="328" t="s">
        <v>139</v>
      </c>
      <c r="C214" s="325">
        <v>0</v>
      </c>
      <c r="D214" s="325"/>
      <c r="E214" s="334" t="str">
        <f t="shared" si="9"/>
        <v/>
      </c>
      <c r="F214" s="298" t="str">
        <f t="shared" si="7"/>
        <v>否</v>
      </c>
      <c r="G214" s="173" t="str">
        <f t="shared" si="8"/>
        <v>项</v>
      </c>
    </row>
    <row r="215" ht="36" customHeight="1" spans="1:7">
      <c r="A215" s="465">
        <v>2013503</v>
      </c>
      <c r="B215" s="328" t="s">
        <v>140</v>
      </c>
      <c r="C215" s="325"/>
      <c r="D215" s="325"/>
      <c r="E215" s="334" t="str">
        <f t="shared" si="9"/>
        <v/>
      </c>
      <c r="F215" s="298" t="str">
        <f t="shared" si="7"/>
        <v>否</v>
      </c>
      <c r="G215" s="173" t="str">
        <f t="shared" si="8"/>
        <v>项</v>
      </c>
    </row>
    <row r="216" ht="36" customHeight="1" spans="1:7">
      <c r="A216" s="465">
        <v>2013550</v>
      </c>
      <c r="B216" s="328" t="s">
        <v>147</v>
      </c>
      <c r="C216" s="325"/>
      <c r="D216" s="325"/>
      <c r="E216" s="334" t="str">
        <f t="shared" si="9"/>
        <v/>
      </c>
      <c r="F216" s="298" t="str">
        <f t="shared" si="7"/>
        <v>否</v>
      </c>
      <c r="G216" s="173" t="str">
        <f t="shared" si="8"/>
        <v>项</v>
      </c>
    </row>
    <row r="217" ht="36" customHeight="1" spans="1:7">
      <c r="A217" s="465">
        <v>2013599</v>
      </c>
      <c r="B217" s="328" t="s">
        <v>258</v>
      </c>
      <c r="C217" s="325">
        <v>5</v>
      </c>
      <c r="D217" s="325"/>
      <c r="E217" s="334">
        <f t="shared" si="9"/>
        <v>-1</v>
      </c>
      <c r="F217" s="298" t="str">
        <f t="shared" si="7"/>
        <v>是</v>
      </c>
      <c r="G217" s="173" t="str">
        <f t="shared" si="8"/>
        <v>项</v>
      </c>
    </row>
    <row r="218" ht="36" customHeight="1" spans="1:7">
      <c r="A218" s="465">
        <v>20136</v>
      </c>
      <c r="B218" s="323" t="s">
        <v>259</v>
      </c>
      <c r="C218" s="325">
        <f>SUM(C219:C223)</f>
        <v>0</v>
      </c>
      <c r="D218" s="325">
        <v>0</v>
      </c>
      <c r="E218" s="339"/>
      <c r="F218" s="298" t="str">
        <f t="shared" si="7"/>
        <v>否</v>
      </c>
      <c r="G218" s="173" t="str">
        <f t="shared" si="8"/>
        <v>款</v>
      </c>
    </row>
    <row r="219" ht="36" customHeight="1" spans="1:7">
      <c r="A219" s="465">
        <v>2013601</v>
      </c>
      <c r="B219" s="328" t="s">
        <v>138</v>
      </c>
      <c r="C219" s="325"/>
      <c r="D219" s="325"/>
      <c r="E219" s="334"/>
      <c r="F219" s="298" t="str">
        <f t="shared" si="7"/>
        <v>否</v>
      </c>
      <c r="G219" s="173" t="str">
        <f t="shared" si="8"/>
        <v>项</v>
      </c>
    </row>
    <row r="220" ht="36" customHeight="1" spans="1:7">
      <c r="A220" s="465">
        <v>2013602</v>
      </c>
      <c r="B220" s="328" t="s">
        <v>139</v>
      </c>
      <c r="C220" s="325"/>
      <c r="D220" s="325"/>
      <c r="E220" s="334"/>
      <c r="F220" s="298" t="str">
        <f t="shared" si="7"/>
        <v>否</v>
      </c>
      <c r="G220" s="173" t="str">
        <f t="shared" si="8"/>
        <v>项</v>
      </c>
    </row>
    <row r="221" ht="36" customHeight="1" spans="1:7">
      <c r="A221" s="465">
        <v>2013603</v>
      </c>
      <c r="B221" s="328" t="s">
        <v>140</v>
      </c>
      <c r="C221" s="325"/>
      <c r="D221" s="325"/>
      <c r="E221" s="334" t="str">
        <f>IF(C221&gt;0,D221/C221-1,IF(C221&lt;0,-(D221/C221-1),""))</f>
        <v/>
      </c>
      <c r="F221" s="298" t="str">
        <f t="shared" si="7"/>
        <v>否</v>
      </c>
      <c r="G221" s="173" t="str">
        <f t="shared" si="8"/>
        <v>项</v>
      </c>
    </row>
    <row r="222" ht="36" customHeight="1" spans="1:7">
      <c r="A222" s="465">
        <v>2013650</v>
      </c>
      <c r="B222" s="328" t="s">
        <v>147</v>
      </c>
      <c r="C222" s="325"/>
      <c r="D222" s="325"/>
      <c r="E222" s="334"/>
      <c r="F222" s="298" t="str">
        <f t="shared" si="7"/>
        <v>否</v>
      </c>
      <c r="G222" s="173" t="str">
        <f t="shared" si="8"/>
        <v>项</v>
      </c>
    </row>
    <row r="223" ht="36" customHeight="1" spans="1:7">
      <c r="A223" s="465">
        <v>2013699</v>
      </c>
      <c r="B223" s="328" t="s">
        <v>260</v>
      </c>
      <c r="C223" s="325"/>
      <c r="D223" s="325">
        <v>0</v>
      </c>
      <c r="E223" s="334"/>
      <c r="F223" s="298" t="str">
        <f t="shared" si="7"/>
        <v>否</v>
      </c>
      <c r="G223" s="173" t="str">
        <f t="shared" si="8"/>
        <v>项</v>
      </c>
    </row>
    <row r="224" ht="36" customHeight="1" spans="1:7">
      <c r="A224" s="465">
        <v>20137</v>
      </c>
      <c r="B224" s="323" t="s">
        <v>261</v>
      </c>
      <c r="C224" s="325">
        <f>SUM(C225:C230)</f>
        <v>0</v>
      </c>
      <c r="D224" s="325"/>
      <c r="E224" s="339"/>
      <c r="F224" s="298" t="str">
        <f t="shared" si="7"/>
        <v>否</v>
      </c>
      <c r="G224" s="173" t="str">
        <f t="shared" si="8"/>
        <v>款</v>
      </c>
    </row>
    <row r="225" ht="36" customHeight="1" spans="1:7">
      <c r="A225" s="465">
        <v>2013701</v>
      </c>
      <c r="B225" s="328" t="s">
        <v>138</v>
      </c>
      <c r="C225" s="325"/>
      <c r="D225" s="325"/>
      <c r="E225" s="334"/>
      <c r="F225" s="298" t="str">
        <f t="shared" si="7"/>
        <v>否</v>
      </c>
      <c r="G225" s="173" t="str">
        <f t="shared" si="8"/>
        <v>项</v>
      </c>
    </row>
    <row r="226" ht="36" customHeight="1" spans="1:7">
      <c r="A226" s="465">
        <v>2013702</v>
      </c>
      <c r="B226" s="328" t="s">
        <v>139</v>
      </c>
      <c r="C226" s="325"/>
      <c r="D226" s="325"/>
      <c r="E226" s="334" t="str">
        <f>IF(C226&gt;0,D226/C226-1,IF(C226&lt;0,-(D226/C226-1),""))</f>
        <v/>
      </c>
      <c r="F226" s="298" t="str">
        <f t="shared" si="7"/>
        <v>否</v>
      </c>
      <c r="G226" s="173" t="str">
        <f t="shared" si="8"/>
        <v>项</v>
      </c>
    </row>
    <row r="227" ht="36" customHeight="1" spans="1:7">
      <c r="A227" s="465">
        <v>2013703</v>
      </c>
      <c r="B227" s="328" t="s">
        <v>140</v>
      </c>
      <c r="C227" s="325"/>
      <c r="D227" s="325"/>
      <c r="E227" s="334"/>
      <c r="F227" s="298" t="str">
        <f t="shared" si="7"/>
        <v>否</v>
      </c>
      <c r="G227" s="173" t="str">
        <f t="shared" si="8"/>
        <v>项</v>
      </c>
    </row>
    <row r="228" ht="36" customHeight="1" spans="1:7">
      <c r="A228" s="465">
        <v>2013704</v>
      </c>
      <c r="B228" s="328" t="s">
        <v>262</v>
      </c>
      <c r="C228" s="325"/>
      <c r="D228" s="325"/>
      <c r="E228" s="334"/>
      <c r="F228" s="298" t="str">
        <f t="shared" si="7"/>
        <v>否</v>
      </c>
      <c r="G228" s="173" t="str">
        <f t="shared" si="8"/>
        <v>项</v>
      </c>
    </row>
    <row r="229" ht="36" customHeight="1" spans="1:7">
      <c r="A229" s="465">
        <v>2013750</v>
      </c>
      <c r="B229" s="328" t="s">
        <v>147</v>
      </c>
      <c r="C229" s="325"/>
      <c r="D229" s="325"/>
      <c r="E229" s="334" t="str">
        <f>IF(C229&gt;0,D229/C229-1,IF(C229&lt;0,-(D229/C229-1),""))</f>
        <v/>
      </c>
      <c r="F229" s="298" t="str">
        <f t="shared" si="7"/>
        <v>否</v>
      </c>
      <c r="G229" s="173" t="str">
        <f t="shared" si="8"/>
        <v>项</v>
      </c>
    </row>
    <row r="230" ht="36" customHeight="1" spans="1:7">
      <c r="A230" s="465">
        <v>2013799</v>
      </c>
      <c r="B230" s="328" t="s">
        <v>263</v>
      </c>
      <c r="C230" s="325"/>
      <c r="D230" s="325"/>
      <c r="E230" s="334"/>
      <c r="F230" s="298" t="str">
        <f t="shared" si="7"/>
        <v>否</v>
      </c>
      <c r="G230" s="173" t="str">
        <f t="shared" si="8"/>
        <v>项</v>
      </c>
    </row>
    <row r="231" ht="36" customHeight="1" spans="1:7">
      <c r="A231" s="465">
        <v>20138</v>
      </c>
      <c r="B231" s="323" t="s">
        <v>264</v>
      </c>
      <c r="C231" s="325">
        <f>SUM(C232:C245)</f>
        <v>3501</v>
      </c>
      <c r="D231" s="325">
        <f>SUM(D232:D245)</f>
        <v>2888</v>
      </c>
      <c r="E231" s="339"/>
      <c r="F231" s="298" t="str">
        <f t="shared" si="7"/>
        <v>是</v>
      </c>
      <c r="G231" s="173" t="str">
        <f t="shared" si="8"/>
        <v>款</v>
      </c>
    </row>
    <row r="232" ht="36" customHeight="1" spans="1:7">
      <c r="A232" s="465">
        <v>2013801</v>
      </c>
      <c r="B232" s="328" t="s">
        <v>138</v>
      </c>
      <c r="C232" s="325">
        <v>2983</v>
      </c>
      <c r="D232" s="325">
        <v>2507</v>
      </c>
      <c r="E232" s="334"/>
      <c r="F232" s="298" t="str">
        <f t="shared" si="7"/>
        <v>是</v>
      </c>
      <c r="G232" s="173" t="str">
        <f t="shared" si="8"/>
        <v>项</v>
      </c>
    </row>
    <row r="233" ht="36" customHeight="1" spans="1:7">
      <c r="A233" s="465">
        <v>2013802</v>
      </c>
      <c r="B233" s="328" t="s">
        <v>139</v>
      </c>
      <c r="C233" s="325"/>
      <c r="D233" s="325"/>
      <c r="E233" s="334"/>
      <c r="F233" s="298" t="str">
        <f t="shared" si="7"/>
        <v>否</v>
      </c>
      <c r="G233" s="173" t="str">
        <f t="shared" si="8"/>
        <v>项</v>
      </c>
    </row>
    <row r="234" ht="36" customHeight="1" spans="1:7">
      <c r="A234" s="465">
        <v>2013803</v>
      </c>
      <c r="B234" s="328" t="s">
        <v>140</v>
      </c>
      <c r="C234" s="325"/>
      <c r="D234" s="325"/>
      <c r="E234" s="334"/>
      <c r="F234" s="298" t="str">
        <f t="shared" si="7"/>
        <v>否</v>
      </c>
      <c r="G234" s="173" t="str">
        <f t="shared" si="8"/>
        <v>项</v>
      </c>
    </row>
    <row r="235" ht="36" customHeight="1" spans="1:7">
      <c r="A235" s="465">
        <v>2013804</v>
      </c>
      <c r="B235" s="328" t="s">
        <v>265</v>
      </c>
      <c r="C235" s="325">
        <v>0</v>
      </c>
      <c r="D235" s="325"/>
      <c r="E235" s="334"/>
      <c r="F235" s="298" t="str">
        <f t="shared" si="7"/>
        <v>否</v>
      </c>
      <c r="G235" s="173" t="str">
        <f t="shared" si="8"/>
        <v>项</v>
      </c>
    </row>
    <row r="236" ht="36" customHeight="1" spans="1:7">
      <c r="A236" s="465">
        <v>2013805</v>
      </c>
      <c r="B236" s="328" t="s">
        <v>266</v>
      </c>
      <c r="C236" s="325">
        <v>456</v>
      </c>
      <c r="D236" s="325">
        <v>333</v>
      </c>
      <c r="E236" s="334"/>
      <c r="F236" s="298" t="str">
        <f t="shared" si="7"/>
        <v>是</v>
      </c>
      <c r="G236" s="173" t="str">
        <f t="shared" si="8"/>
        <v>项</v>
      </c>
    </row>
    <row r="237" ht="36" customHeight="1" spans="1:7">
      <c r="A237" s="465">
        <v>2013808</v>
      </c>
      <c r="B237" s="328" t="s">
        <v>179</v>
      </c>
      <c r="C237" s="325"/>
      <c r="D237" s="325"/>
      <c r="E237" s="334"/>
      <c r="F237" s="298" t="str">
        <f t="shared" si="7"/>
        <v>否</v>
      </c>
      <c r="G237" s="173" t="str">
        <f t="shared" si="8"/>
        <v>项</v>
      </c>
    </row>
    <row r="238" ht="36" customHeight="1" spans="1:7">
      <c r="A238" s="465">
        <v>2013810</v>
      </c>
      <c r="B238" s="328" t="s">
        <v>267</v>
      </c>
      <c r="C238" s="325"/>
      <c r="D238" s="325"/>
      <c r="E238" s="334"/>
      <c r="F238" s="298" t="str">
        <f t="shared" si="7"/>
        <v>否</v>
      </c>
      <c r="G238" s="173" t="str">
        <f t="shared" si="8"/>
        <v>项</v>
      </c>
    </row>
    <row r="239" ht="36" customHeight="1" spans="1:7">
      <c r="A239" s="465">
        <v>2013812</v>
      </c>
      <c r="B239" s="328" t="s">
        <v>268</v>
      </c>
      <c r="C239" s="325"/>
      <c r="D239" s="325"/>
      <c r="E239" s="334"/>
      <c r="F239" s="298" t="str">
        <f t="shared" si="7"/>
        <v>否</v>
      </c>
      <c r="G239" s="173" t="str">
        <f t="shared" si="8"/>
        <v>项</v>
      </c>
    </row>
    <row r="240" ht="36" customHeight="1" spans="1:7">
      <c r="A240" s="465">
        <v>2013813</v>
      </c>
      <c r="B240" s="328" t="s">
        <v>269</v>
      </c>
      <c r="C240" s="325"/>
      <c r="D240" s="325"/>
      <c r="E240" s="334"/>
      <c r="F240" s="298" t="str">
        <f t="shared" si="7"/>
        <v>否</v>
      </c>
      <c r="G240" s="173" t="str">
        <f t="shared" si="8"/>
        <v>项</v>
      </c>
    </row>
    <row r="241" ht="36" customHeight="1" spans="1:7">
      <c r="A241" s="465">
        <v>2013814</v>
      </c>
      <c r="B241" s="328" t="s">
        <v>270</v>
      </c>
      <c r="C241" s="325"/>
      <c r="D241" s="325"/>
      <c r="E241" s="334" t="str">
        <f>IF(C241&gt;0,D241/C241-1,IF(C241&lt;0,-(D241/C241-1),""))</f>
        <v/>
      </c>
      <c r="F241" s="298" t="str">
        <f t="shared" si="7"/>
        <v>否</v>
      </c>
      <c r="G241" s="173" t="str">
        <f t="shared" si="8"/>
        <v>项</v>
      </c>
    </row>
    <row r="242" ht="36" customHeight="1" spans="1:7">
      <c r="A242" s="465">
        <v>2013815</v>
      </c>
      <c r="B242" s="328" t="s">
        <v>271</v>
      </c>
      <c r="C242" s="325"/>
      <c r="D242" s="325"/>
      <c r="E242" s="334"/>
      <c r="F242" s="298" t="str">
        <f t="shared" si="7"/>
        <v>否</v>
      </c>
      <c r="G242" s="173" t="str">
        <f t="shared" si="8"/>
        <v>项</v>
      </c>
    </row>
    <row r="243" ht="36" customHeight="1" spans="1:7">
      <c r="A243" s="465">
        <v>2013816</v>
      </c>
      <c r="B243" s="328" t="s">
        <v>272</v>
      </c>
      <c r="C243" s="325">
        <v>32</v>
      </c>
      <c r="D243" s="325">
        <v>48</v>
      </c>
      <c r="E243" s="334"/>
      <c r="F243" s="298" t="str">
        <f t="shared" si="7"/>
        <v>是</v>
      </c>
      <c r="G243" s="173" t="str">
        <f t="shared" si="8"/>
        <v>项</v>
      </c>
    </row>
    <row r="244" ht="36" customHeight="1" spans="1:7">
      <c r="A244" s="465">
        <v>2013850</v>
      </c>
      <c r="B244" s="328" t="s">
        <v>147</v>
      </c>
      <c r="C244" s="325"/>
      <c r="D244" s="325"/>
      <c r="E244" s="334"/>
      <c r="F244" s="298" t="str">
        <f t="shared" si="7"/>
        <v>否</v>
      </c>
      <c r="G244" s="173" t="str">
        <f t="shared" si="8"/>
        <v>项</v>
      </c>
    </row>
    <row r="245" ht="36" customHeight="1" spans="1:7">
      <c r="A245" s="465">
        <v>2013899</v>
      </c>
      <c r="B245" s="328" t="s">
        <v>273</v>
      </c>
      <c r="C245" s="325">
        <v>30</v>
      </c>
      <c r="D245" s="325">
        <v>0</v>
      </c>
      <c r="E245" s="334"/>
      <c r="F245" s="298" t="str">
        <f t="shared" si="7"/>
        <v>是</v>
      </c>
      <c r="G245" s="173" t="str">
        <f t="shared" si="8"/>
        <v>项</v>
      </c>
    </row>
    <row r="246" ht="36" customHeight="1" spans="1:6">
      <c r="A246" s="465">
        <v>20140</v>
      </c>
      <c r="B246" s="323" t="s">
        <v>274</v>
      </c>
      <c r="C246" s="325"/>
      <c r="D246" s="325">
        <f>SUM(D247)</f>
        <v>84</v>
      </c>
      <c r="E246" s="334"/>
      <c r="F246" s="298"/>
    </row>
    <row r="247" ht="36" customHeight="1" spans="1:6">
      <c r="A247" s="465">
        <v>2014004</v>
      </c>
      <c r="B247" s="328" t="s">
        <v>275</v>
      </c>
      <c r="C247" s="325"/>
      <c r="D247" s="325">
        <v>84</v>
      </c>
      <c r="E247" s="334"/>
      <c r="F247" s="298"/>
    </row>
    <row r="248" ht="36" customHeight="1" spans="1:7">
      <c r="A248" s="465">
        <v>20199</v>
      </c>
      <c r="B248" s="323" t="s">
        <v>276</v>
      </c>
      <c r="C248" s="325">
        <f>SUM(C249:C250)</f>
        <v>40737</v>
      </c>
      <c r="D248" s="325">
        <f>SUM(D249:D250)</f>
        <v>28093</v>
      </c>
      <c r="E248" s="339"/>
      <c r="F248" s="298" t="str">
        <f t="shared" ref="F248:F311" si="10">IF(LEN(A248)=3,"是",IF(B248&lt;&gt;"",IF(SUM(C248:D248)&lt;&gt;0,"是","否"),"是"))</f>
        <v>是</v>
      </c>
      <c r="G248" s="173" t="str">
        <f t="shared" ref="G248:G311" si="11">IF(LEN(A248)=3,"类",IF(LEN(A248)=5,"款","项"))</f>
        <v>款</v>
      </c>
    </row>
    <row r="249" ht="36" customHeight="1" spans="1:7">
      <c r="A249" s="465">
        <v>2019901</v>
      </c>
      <c r="B249" s="328" t="s">
        <v>277</v>
      </c>
      <c r="C249" s="325"/>
      <c r="D249" s="325"/>
      <c r="E249" s="334"/>
      <c r="F249" s="298" t="str">
        <f t="shared" si="10"/>
        <v>否</v>
      </c>
      <c r="G249" s="173" t="str">
        <f t="shared" si="11"/>
        <v>项</v>
      </c>
    </row>
    <row r="250" ht="36" customHeight="1" spans="1:7">
      <c r="A250" s="465">
        <v>2019999</v>
      </c>
      <c r="B250" s="328" t="s">
        <v>278</v>
      </c>
      <c r="C250" s="325">
        <v>40737</v>
      </c>
      <c r="D250" s="325">
        <v>28093</v>
      </c>
      <c r="E250" s="334"/>
      <c r="F250" s="298" t="str">
        <f t="shared" si="10"/>
        <v>是</v>
      </c>
      <c r="G250" s="173" t="str">
        <f t="shared" si="11"/>
        <v>项</v>
      </c>
    </row>
    <row r="251" ht="36" customHeight="1" spans="1:7">
      <c r="A251" s="465">
        <v>202</v>
      </c>
      <c r="B251" s="323" t="s">
        <v>71</v>
      </c>
      <c r="C251" s="325">
        <v>0</v>
      </c>
      <c r="D251" s="325">
        <v>0</v>
      </c>
      <c r="E251" s="339"/>
      <c r="F251" s="298" t="str">
        <f t="shared" si="10"/>
        <v>是</v>
      </c>
      <c r="G251" s="173" t="str">
        <f t="shared" si="11"/>
        <v>类</v>
      </c>
    </row>
    <row r="252" ht="36" customHeight="1" spans="1:7">
      <c r="A252" s="465">
        <v>20205</v>
      </c>
      <c r="B252" s="323" t="s">
        <v>279</v>
      </c>
      <c r="C252" s="325"/>
      <c r="D252" s="325"/>
      <c r="E252" s="339" t="str">
        <f>IF(C252&gt;0,D252/C252-1,IF(C252&lt;0,-(D252/C252-1),""))</f>
        <v/>
      </c>
      <c r="F252" s="298" t="str">
        <f t="shared" si="10"/>
        <v>否</v>
      </c>
      <c r="G252" s="173" t="str">
        <f t="shared" si="11"/>
        <v>款</v>
      </c>
    </row>
    <row r="253" ht="36" customHeight="1" spans="1:7">
      <c r="A253" s="465">
        <v>20299</v>
      </c>
      <c r="B253" s="323" t="s">
        <v>280</v>
      </c>
      <c r="C253" s="325"/>
      <c r="D253" s="325"/>
      <c r="E253" s="339" t="str">
        <f>IF(C253&gt;0,D253/C253-1,IF(C253&lt;0,-(D253/C253-1),""))</f>
        <v/>
      </c>
      <c r="F253" s="298" t="str">
        <f t="shared" si="10"/>
        <v>否</v>
      </c>
      <c r="G253" s="173" t="str">
        <f t="shared" si="11"/>
        <v>款</v>
      </c>
    </row>
    <row r="254" ht="36" customHeight="1" spans="1:7">
      <c r="A254" s="465">
        <v>203</v>
      </c>
      <c r="B254" s="323" t="s">
        <v>73</v>
      </c>
      <c r="C254" s="325">
        <f>C261+C271</f>
        <v>395</v>
      </c>
      <c r="D254" s="325">
        <f>D261+D271</f>
        <v>780</v>
      </c>
      <c r="E254" s="339"/>
      <c r="F254" s="298" t="str">
        <f t="shared" si="10"/>
        <v>是</v>
      </c>
      <c r="G254" s="173" t="str">
        <f t="shared" si="11"/>
        <v>类</v>
      </c>
    </row>
    <row r="255" ht="36" customHeight="1" spans="1:7">
      <c r="A255" s="469">
        <v>20301</v>
      </c>
      <c r="B255" s="323" t="s">
        <v>281</v>
      </c>
      <c r="C255" s="325"/>
      <c r="D255" s="325"/>
      <c r="E255" s="339" t="str">
        <f t="shared" ref="E255:E260" si="12">IF(C255&gt;0,D255/C255-1,IF(C255&lt;0,-(D255/C255-1),""))</f>
        <v/>
      </c>
      <c r="F255" s="298" t="str">
        <f t="shared" si="10"/>
        <v>否</v>
      </c>
      <c r="G255" s="173" t="str">
        <f t="shared" si="11"/>
        <v>款</v>
      </c>
    </row>
    <row r="256" ht="36" customHeight="1" spans="1:7">
      <c r="A256" s="469">
        <v>2030101</v>
      </c>
      <c r="B256" s="328" t="s">
        <v>282</v>
      </c>
      <c r="C256" s="325"/>
      <c r="D256" s="325"/>
      <c r="E256" s="334" t="str">
        <f t="shared" si="12"/>
        <v/>
      </c>
      <c r="F256" s="298" t="str">
        <f t="shared" si="10"/>
        <v>否</v>
      </c>
      <c r="G256" s="173" t="str">
        <f t="shared" si="11"/>
        <v>项</v>
      </c>
    </row>
    <row r="257" ht="36" customHeight="1" spans="1:7">
      <c r="A257" s="469">
        <v>20304</v>
      </c>
      <c r="B257" s="323" t="s">
        <v>283</v>
      </c>
      <c r="C257" s="325"/>
      <c r="D257" s="325"/>
      <c r="E257" s="339" t="str">
        <f t="shared" si="12"/>
        <v/>
      </c>
      <c r="F257" s="298" t="str">
        <f t="shared" si="10"/>
        <v>否</v>
      </c>
      <c r="G257" s="173" t="str">
        <f t="shared" si="11"/>
        <v>款</v>
      </c>
    </row>
    <row r="258" ht="36" customHeight="1" spans="1:7">
      <c r="A258" s="469">
        <v>2030401</v>
      </c>
      <c r="B258" s="328" t="s">
        <v>284</v>
      </c>
      <c r="C258" s="325"/>
      <c r="D258" s="325"/>
      <c r="E258" s="334" t="str">
        <f t="shared" si="12"/>
        <v/>
      </c>
      <c r="F258" s="298" t="str">
        <f t="shared" si="10"/>
        <v>否</v>
      </c>
      <c r="G258" s="173" t="str">
        <f t="shared" si="11"/>
        <v>项</v>
      </c>
    </row>
    <row r="259" ht="36" customHeight="1" spans="1:7">
      <c r="A259" s="469">
        <v>20305</v>
      </c>
      <c r="B259" s="323" t="s">
        <v>285</v>
      </c>
      <c r="C259" s="325"/>
      <c r="D259" s="325"/>
      <c r="E259" s="339" t="str">
        <f t="shared" si="12"/>
        <v/>
      </c>
      <c r="F259" s="298" t="str">
        <f t="shared" si="10"/>
        <v>否</v>
      </c>
      <c r="G259" s="173" t="str">
        <f t="shared" si="11"/>
        <v>款</v>
      </c>
    </row>
    <row r="260" ht="36" customHeight="1" spans="1:7">
      <c r="A260" s="469">
        <v>2030501</v>
      </c>
      <c r="B260" s="328" t="s">
        <v>286</v>
      </c>
      <c r="C260" s="325"/>
      <c r="D260" s="325"/>
      <c r="E260" s="334" t="str">
        <f t="shared" si="12"/>
        <v/>
      </c>
      <c r="F260" s="298" t="str">
        <f t="shared" si="10"/>
        <v>否</v>
      </c>
      <c r="G260" s="173" t="str">
        <f t="shared" si="11"/>
        <v>项</v>
      </c>
    </row>
    <row r="261" ht="36" customHeight="1" spans="1:7">
      <c r="A261" s="465">
        <v>20306</v>
      </c>
      <c r="B261" s="323" t="s">
        <v>287</v>
      </c>
      <c r="C261" s="325">
        <f>SUBTOTAL(9,C262:C270)</f>
        <v>176</v>
      </c>
      <c r="D261" s="325">
        <f>SUBTOTAL(9,D262:D270)</f>
        <v>554</v>
      </c>
      <c r="E261" s="339"/>
      <c r="F261" s="298" t="str">
        <f t="shared" si="10"/>
        <v>是</v>
      </c>
      <c r="G261" s="173" t="str">
        <f t="shared" si="11"/>
        <v>款</v>
      </c>
    </row>
    <row r="262" ht="36" customHeight="1" spans="1:7">
      <c r="A262" s="465">
        <v>2030601</v>
      </c>
      <c r="B262" s="328" t="s">
        <v>288</v>
      </c>
      <c r="C262" s="325">
        <v>30</v>
      </c>
      <c r="D262" s="325">
        <v>30</v>
      </c>
      <c r="E262" s="334"/>
      <c r="F262" s="298" t="str">
        <f t="shared" si="10"/>
        <v>是</v>
      </c>
      <c r="G262" s="173" t="str">
        <f t="shared" si="11"/>
        <v>项</v>
      </c>
    </row>
    <row r="263" ht="36" customHeight="1" spans="1:7">
      <c r="A263" s="465">
        <v>2030602</v>
      </c>
      <c r="B263" s="328" t="s">
        <v>289</v>
      </c>
      <c r="C263" s="325"/>
      <c r="D263" s="325"/>
      <c r="E263" s="334" t="str">
        <f>IF(C263&gt;0,D263/C263-1,IF(C263&lt;0,-(D263/C263-1),""))</f>
        <v/>
      </c>
      <c r="F263" s="298" t="str">
        <f t="shared" si="10"/>
        <v>否</v>
      </c>
      <c r="G263" s="173" t="str">
        <f t="shared" si="11"/>
        <v>项</v>
      </c>
    </row>
    <row r="264" ht="36" customHeight="1" spans="1:7">
      <c r="A264" s="465">
        <v>2030603</v>
      </c>
      <c r="B264" s="328" t="s">
        <v>290</v>
      </c>
      <c r="C264" s="325"/>
      <c r="D264" s="325"/>
      <c r="E264" s="334"/>
      <c r="F264" s="298" t="str">
        <f t="shared" si="10"/>
        <v>否</v>
      </c>
      <c r="G264" s="173" t="str">
        <f t="shared" si="11"/>
        <v>项</v>
      </c>
    </row>
    <row r="265" ht="36" customHeight="1" spans="1:7">
      <c r="A265" s="465">
        <v>2030604</v>
      </c>
      <c r="B265" s="328" t="s">
        <v>291</v>
      </c>
      <c r="C265" s="325"/>
      <c r="D265" s="325">
        <v>450</v>
      </c>
      <c r="E265" s="334" t="str">
        <f>IF(C265&gt;0,D265/C265-1,IF(C265&lt;0,-(D265/C265-1),""))</f>
        <v/>
      </c>
      <c r="F265" s="298" t="str">
        <f t="shared" si="10"/>
        <v>是</v>
      </c>
      <c r="G265" s="173" t="str">
        <f t="shared" si="11"/>
        <v>项</v>
      </c>
    </row>
    <row r="266" ht="36" customHeight="1" spans="1:7">
      <c r="A266" s="465">
        <v>2030605</v>
      </c>
      <c r="B266" s="328" t="s">
        <v>292</v>
      </c>
      <c r="C266" s="325"/>
      <c r="D266" s="325"/>
      <c r="E266" s="334" t="str">
        <f>IF(C266&gt;0,D266/C266-1,IF(C266&lt;0,-(D266/C266-1),""))</f>
        <v/>
      </c>
      <c r="F266" s="298" t="str">
        <f t="shared" si="10"/>
        <v>否</v>
      </c>
      <c r="G266" s="173" t="str">
        <f t="shared" si="11"/>
        <v>项</v>
      </c>
    </row>
    <row r="267" ht="36" customHeight="1" spans="1:7">
      <c r="A267" s="465">
        <v>2030606</v>
      </c>
      <c r="B267" s="328" t="s">
        <v>293</v>
      </c>
      <c r="C267" s="325"/>
      <c r="D267" s="325"/>
      <c r="E267" s="334" t="str">
        <f>IF(C267&gt;0,D267/C267-1,IF(C267&lt;0,-(D267/C267-1),""))</f>
        <v/>
      </c>
      <c r="F267" s="298" t="str">
        <f t="shared" si="10"/>
        <v>否</v>
      </c>
      <c r="G267" s="173" t="str">
        <f t="shared" si="11"/>
        <v>项</v>
      </c>
    </row>
    <row r="268" ht="36" customHeight="1" spans="1:7">
      <c r="A268" s="465">
        <v>2030607</v>
      </c>
      <c r="B268" s="328" t="s">
        <v>294</v>
      </c>
      <c r="C268" s="325">
        <v>135</v>
      </c>
      <c r="D268" s="325">
        <v>63</v>
      </c>
      <c r="E268" s="334"/>
      <c r="F268" s="298" t="str">
        <f t="shared" si="10"/>
        <v>是</v>
      </c>
      <c r="G268" s="173" t="str">
        <f t="shared" si="11"/>
        <v>项</v>
      </c>
    </row>
    <row r="269" ht="36" customHeight="1" spans="1:7">
      <c r="A269" s="465">
        <v>2030608</v>
      </c>
      <c r="B269" s="328" t="s">
        <v>295</v>
      </c>
      <c r="C269" s="325"/>
      <c r="D269" s="325"/>
      <c r="E269" s="334" t="str">
        <f>IF(C269&gt;0,D269/C269-1,IF(C269&lt;0,-(D269/C269-1),""))</f>
        <v/>
      </c>
      <c r="F269" s="298" t="str">
        <f t="shared" si="10"/>
        <v>否</v>
      </c>
      <c r="G269" s="173" t="str">
        <f t="shared" si="11"/>
        <v>项</v>
      </c>
    </row>
    <row r="270" ht="36" customHeight="1" spans="1:7">
      <c r="A270" s="465">
        <v>2030699</v>
      </c>
      <c r="B270" s="328" t="s">
        <v>296</v>
      </c>
      <c r="C270" s="325">
        <v>11</v>
      </c>
      <c r="D270" s="325">
        <v>11</v>
      </c>
      <c r="E270" s="334"/>
      <c r="F270" s="298" t="str">
        <f t="shared" si="10"/>
        <v>是</v>
      </c>
      <c r="G270" s="173" t="str">
        <f t="shared" si="11"/>
        <v>项</v>
      </c>
    </row>
    <row r="271" ht="36" customHeight="1" spans="1:7">
      <c r="A271" s="465">
        <v>20399</v>
      </c>
      <c r="B271" s="323" t="s">
        <v>297</v>
      </c>
      <c r="C271" s="325">
        <f>SUBTOTAL(9,C272)</f>
        <v>219</v>
      </c>
      <c r="D271" s="325">
        <v>226</v>
      </c>
      <c r="E271" s="339"/>
      <c r="F271" s="298" t="str">
        <f t="shared" si="10"/>
        <v>是</v>
      </c>
      <c r="G271" s="173" t="str">
        <f t="shared" si="11"/>
        <v>款</v>
      </c>
    </row>
    <row r="272" ht="36" customHeight="1" spans="1:7">
      <c r="A272" s="469">
        <v>2039999</v>
      </c>
      <c r="B272" s="328" t="s">
        <v>298</v>
      </c>
      <c r="C272" s="325">
        <v>219</v>
      </c>
      <c r="D272" s="325">
        <v>226</v>
      </c>
      <c r="E272" s="334"/>
      <c r="F272" s="298" t="str">
        <f t="shared" si="10"/>
        <v>是</v>
      </c>
      <c r="G272" s="173" t="str">
        <f t="shared" si="11"/>
        <v>项</v>
      </c>
    </row>
    <row r="273" ht="36" customHeight="1" spans="1:7">
      <c r="A273" s="465">
        <v>204</v>
      </c>
      <c r="B273" s="323" t="s">
        <v>75</v>
      </c>
      <c r="C273" s="325">
        <f>C277+C295+C303+C312</f>
        <v>35902</v>
      </c>
      <c r="D273" s="325">
        <f>D277+D295+D303+D312</f>
        <v>33521</v>
      </c>
      <c r="E273" s="339"/>
      <c r="F273" s="298" t="str">
        <f t="shared" si="10"/>
        <v>是</v>
      </c>
      <c r="G273" s="173" t="str">
        <f t="shared" si="11"/>
        <v>类</v>
      </c>
    </row>
    <row r="274" ht="36" customHeight="1" spans="1:7">
      <c r="A274" s="465">
        <v>20401</v>
      </c>
      <c r="B274" s="323" t="s">
        <v>299</v>
      </c>
      <c r="C274" s="325"/>
      <c r="D274" s="325"/>
      <c r="E274" s="339"/>
      <c r="F274" s="298" t="str">
        <f t="shared" si="10"/>
        <v>否</v>
      </c>
      <c r="G274" s="173" t="str">
        <f t="shared" si="11"/>
        <v>款</v>
      </c>
    </row>
    <row r="275" ht="36" customHeight="1" spans="1:7">
      <c r="A275" s="465">
        <v>2040101</v>
      </c>
      <c r="B275" s="328" t="s">
        <v>300</v>
      </c>
      <c r="C275" s="325"/>
      <c r="D275" s="325"/>
      <c r="E275" s="334"/>
      <c r="F275" s="298" t="str">
        <f t="shared" si="10"/>
        <v>否</v>
      </c>
      <c r="G275" s="173" t="str">
        <f t="shared" si="11"/>
        <v>项</v>
      </c>
    </row>
    <row r="276" ht="36" customHeight="1" spans="1:7">
      <c r="A276" s="465">
        <v>2040199</v>
      </c>
      <c r="B276" s="328" t="s">
        <v>301</v>
      </c>
      <c r="C276" s="325"/>
      <c r="D276" s="325"/>
      <c r="E276" s="334"/>
      <c r="F276" s="298" t="str">
        <f t="shared" si="10"/>
        <v>否</v>
      </c>
      <c r="G276" s="173" t="str">
        <f t="shared" si="11"/>
        <v>项</v>
      </c>
    </row>
    <row r="277" ht="36" customHeight="1" spans="1:7">
      <c r="A277" s="465">
        <v>20402</v>
      </c>
      <c r="B277" s="323" t="s">
        <v>302</v>
      </c>
      <c r="C277" s="325">
        <f>SUBTOTAL(9,C278:C287)</f>
        <v>34764</v>
      </c>
      <c r="D277" s="325">
        <v>32408</v>
      </c>
      <c r="E277" s="339"/>
      <c r="F277" s="298" t="str">
        <f t="shared" si="10"/>
        <v>是</v>
      </c>
      <c r="G277" s="173" t="str">
        <f t="shared" si="11"/>
        <v>款</v>
      </c>
    </row>
    <row r="278" ht="36" customHeight="1" spans="1:7">
      <c r="A278" s="465">
        <v>2040201</v>
      </c>
      <c r="B278" s="328" t="s">
        <v>138</v>
      </c>
      <c r="C278" s="325">
        <v>20754</v>
      </c>
      <c r="D278" s="325">
        <v>19629</v>
      </c>
      <c r="E278" s="334"/>
      <c r="F278" s="298" t="str">
        <f t="shared" si="10"/>
        <v>是</v>
      </c>
      <c r="G278" s="173" t="str">
        <f t="shared" si="11"/>
        <v>项</v>
      </c>
    </row>
    <row r="279" ht="36" customHeight="1" spans="1:7">
      <c r="A279" s="465">
        <v>2040202</v>
      </c>
      <c r="B279" s="328" t="s">
        <v>139</v>
      </c>
      <c r="C279" s="325">
        <v>16</v>
      </c>
      <c r="D279" s="325">
        <v>0</v>
      </c>
      <c r="E279" s="334"/>
      <c r="F279" s="298" t="str">
        <f t="shared" si="10"/>
        <v>是</v>
      </c>
      <c r="G279" s="173" t="str">
        <f t="shared" si="11"/>
        <v>项</v>
      </c>
    </row>
    <row r="280" ht="36" customHeight="1" spans="1:7">
      <c r="A280" s="465">
        <v>2040203</v>
      </c>
      <c r="B280" s="328" t="s">
        <v>140</v>
      </c>
      <c r="C280" s="325"/>
      <c r="D280" s="325"/>
      <c r="E280" s="334" t="str">
        <f>IF(C280&gt;0,D280/C280-1,IF(C280&lt;0,-(D280/C280-1),""))</f>
        <v/>
      </c>
      <c r="F280" s="298" t="str">
        <f t="shared" si="10"/>
        <v>否</v>
      </c>
      <c r="G280" s="173" t="str">
        <f t="shared" si="11"/>
        <v>项</v>
      </c>
    </row>
    <row r="281" ht="36" customHeight="1" spans="1:7">
      <c r="A281" s="465">
        <v>2040219</v>
      </c>
      <c r="B281" s="328" t="s">
        <v>179</v>
      </c>
      <c r="C281" s="325">
        <v>100</v>
      </c>
      <c r="D281" s="325"/>
      <c r="E281" s="334"/>
      <c r="F281" s="298" t="str">
        <f t="shared" si="10"/>
        <v>是</v>
      </c>
      <c r="G281" s="173" t="str">
        <f t="shared" si="11"/>
        <v>项</v>
      </c>
    </row>
    <row r="282" ht="36" customHeight="1" spans="1:7">
      <c r="A282" s="465">
        <v>2040220</v>
      </c>
      <c r="B282" s="328" t="s">
        <v>303</v>
      </c>
      <c r="C282" s="325">
        <v>4273</v>
      </c>
      <c r="D282" s="325">
        <v>3561</v>
      </c>
      <c r="E282" s="334"/>
      <c r="F282" s="298" t="str">
        <f t="shared" si="10"/>
        <v>是</v>
      </c>
      <c r="G282" s="173" t="str">
        <f t="shared" si="11"/>
        <v>项</v>
      </c>
    </row>
    <row r="283" ht="36" customHeight="1" spans="1:7">
      <c r="A283" s="465">
        <v>2040221</v>
      </c>
      <c r="B283" s="328" t="s">
        <v>304</v>
      </c>
      <c r="C283" s="325">
        <v>0</v>
      </c>
      <c r="D283" s="325"/>
      <c r="E283" s="334"/>
      <c r="F283" s="298" t="str">
        <f t="shared" si="10"/>
        <v>否</v>
      </c>
      <c r="G283" s="173" t="str">
        <f t="shared" si="11"/>
        <v>项</v>
      </c>
    </row>
    <row r="284" ht="36" customHeight="1" spans="1:7">
      <c r="A284" s="465">
        <v>2040222</v>
      </c>
      <c r="B284" s="328" t="s">
        <v>305</v>
      </c>
      <c r="C284" s="325"/>
      <c r="D284" s="325"/>
      <c r="E284" s="334"/>
      <c r="F284" s="298" t="str">
        <f t="shared" si="10"/>
        <v>否</v>
      </c>
      <c r="G284" s="173" t="str">
        <f t="shared" si="11"/>
        <v>项</v>
      </c>
    </row>
    <row r="285" ht="36" customHeight="1" spans="1:7">
      <c r="A285" s="465">
        <v>2040223</v>
      </c>
      <c r="B285" s="328" t="s">
        <v>306</v>
      </c>
      <c r="C285" s="325"/>
      <c r="D285" s="325"/>
      <c r="E285" s="334"/>
      <c r="F285" s="298" t="str">
        <f t="shared" si="10"/>
        <v>否</v>
      </c>
      <c r="G285" s="173" t="str">
        <f t="shared" si="11"/>
        <v>项</v>
      </c>
    </row>
    <row r="286" ht="36" customHeight="1" spans="1:7">
      <c r="A286" s="465">
        <v>2040250</v>
      </c>
      <c r="B286" s="328" t="s">
        <v>147</v>
      </c>
      <c r="C286" s="325"/>
      <c r="D286" s="325"/>
      <c r="E286" s="334"/>
      <c r="F286" s="298" t="str">
        <f t="shared" si="10"/>
        <v>否</v>
      </c>
      <c r="G286" s="173" t="str">
        <f t="shared" si="11"/>
        <v>项</v>
      </c>
    </row>
    <row r="287" ht="36" customHeight="1" spans="1:7">
      <c r="A287" s="465">
        <v>2040299</v>
      </c>
      <c r="B287" s="328" t="s">
        <v>307</v>
      </c>
      <c r="C287" s="325">
        <v>9621</v>
      </c>
      <c r="D287" s="325">
        <v>9218</v>
      </c>
      <c r="E287" s="334"/>
      <c r="F287" s="298" t="str">
        <f t="shared" si="10"/>
        <v>是</v>
      </c>
      <c r="G287" s="173" t="str">
        <f t="shared" si="11"/>
        <v>项</v>
      </c>
    </row>
    <row r="288" ht="36" customHeight="1" spans="1:7">
      <c r="A288" s="465">
        <v>20403</v>
      </c>
      <c r="B288" s="323" t="s">
        <v>308</v>
      </c>
      <c r="C288" s="325"/>
      <c r="D288" s="325"/>
      <c r="E288" s="339"/>
      <c r="F288" s="298" t="str">
        <f t="shared" si="10"/>
        <v>否</v>
      </c>
      <c r="G288" s="173" t="str">
        <f t="shared" si="11"/>
        <v>款</v>
      </c>
    </row>
    <row r="289" ht="36" customHeight="1" spans="1:7">
      <c r="A289" s="465">
        <v>2040301</v>
      </c>
      <c r="B289" s="328" t="s">
        <v>138</v>
      </c>
      <c r="C289" s="325"/>
      <c r="D289" s="325"/>
      <c r="E289" s="334"/>
      <c r="F289" s="298" t="str">
        <f t="shared" si="10"/>
        <v>否</v>
      </c>
      <c r="G289" s="173" t="str">
        <f t="shared" si="11"/>
        <v>项</v>
      </c>
    </row>
    <row r="290" ht="36" customHeight="1" spans="1:7">
      <c r="A290" s="465">
        <v>2040302</v>
      </c>
      <c r="B290" s="328" t="s">
        <v>139</v>
      </c>
      <c r="C290" s="325"/>
      <c r="D290" s="325"/>
      <c r="E290" s="334" t="str">
        <f>IF(C290&gt;0,D290/C290-1,IF(C290&lt;0,-(D290/C290-1),""))</f>
        <v/>
      </c>
      <c r="F290" s="298" t="str">
        <f t="shared" si="10"/>
        <v>否</v>
      </c>
      <c r="G290" s="173" t="str">
        <f t="shared" si="11"/>
        <v>项</v>
      </c>
    </row>
    <row r="291" ht="36" customHeight="1" spans="1:7">
      <c r="A291" s="465">
        <v>2040303</v>
      </c>
      <c r="B291" s="328" t="s">
        <v>140</v>
      </c>
      <c r="C291" s="325"/>
      <c r="D291" s="325"/>
      <c r="E291" s="334" t="str">
        <f>IF(C291&gt;0,D291/C291-1,IF(C291&lt;0,-(D291/C291-1),""))</f>
        <v/>
      </c>
      <c r="F291" s="298" t="str">
        <f t="shared" si="10"/>
        <v>否</v>
      </c>
      <c r="G291" s="173" t="str">
        <f t="shared" si="11"/>
        <v>项</v>
      </c>
    </row>
    <row r="292" ht="36" customHeight="1" spans="1:7">
      <c r="A292" s="465">
        <v>2040304</v>
      </c>
      <c r="B292" s="328" t="s">
        <v>309</v>
      </c>
      <c r="C292" s="325"/>
      <c r="D292" s="325"/>
      <c r="E292" s="334"/>
      <c r="F292" s="298" t="str">
        <f t="shared" si="10"/>
        <v>否</v>
      </c>
      <c r="G292" s="173" t="str">
        <f t="shared" si="11"/>
        <v>项</v>
      </c>
    </row>
    <row r="293" ht="36" customHeight="1" spans="1:7">
      <c r="A293" s="465">
        <v>2040350</v>
      </c>
      <c r="B293" s="328" t="s">
        <v>147</v>
      </c>
      <c r="C293" s="325"/>
      <c r="D293" s="325"/>
      <c r="E293" s="334"/>
      <c r="F293" s="298" t="str">
        <f t="shared" si="10"/>
        <v>否</v>
      </c>
      <c r="G293" s="173" t="str">
        <f t="shared" si="11"/>
        <v>项</v>
      </c>
    </row>
    <row r="294" ht="36" customHeight="1" spans="1:7">
      <c r="A294" s="465">
        <v>2040399</v>
      </c>
      <c r="B294" s="328" t="s">
        <v>310</v>
      </c>
      <c r="C294" s="325"/>
      <c r="D294" s="325"/>
      <c r="E294" s="334"/>
      <c r="F294" s="298" t="str">
        <f t="shared" si="10"/>
        <v>否</v>
      </c>
      <c r="G294" s="173" t="str">
        <f t="shared" si="11"/>
        <v>项</v>
      </c>
    </row>
    <row r="295" ht="36" customHeight="1" spans="1:7">
      <c r="A295" s="465">
        <v>20404</v>
      </c>
      <c r="B295" s="323" t="s">
        <v>311</v>
      </c>
      <c r="C295" s="325">
        <f>SUBTOTAL(9,C296:C302)</f>
        <v>95</v>
      </c>
      <c r="D295" s="325">
        <v>63</v>
      </c>
      <c r="E295" s="339"/>
      <c r="F295" s="298" t="str">
        <f t="shared" si="10"/>
        <v>是</v>
      </c>
      <c r="G295" s="173" t="str">
        <f t="shared" si="11"/>
        <v>款</v>
      </c>
    </row>
    <row r="296" ht="36" customHeight="1" spans="1:7">
      <c r="A296" s="465">
        <v>2040401</v>
      </c>
      <c r="B296" s="328" t="s">
        <v>138</v>
      </c>
      <c r="C296" s="325">
        <v>95</v>
      </c>
      <c r="D296" s="325"/>
      <c r="E296" s="334"/>
      <c r="F296" s="298" t="str">
        <f t="shared" si="10"/>
        <v>是</v>
      </c>
      <c r="G296" s="173" t="str">
        <f t="shared" si="11"/>
        <v>项</v>
      </c>
    </row>
    <row r="297" ht="36" customHeight="1" spans="1:7">
      <c r="A297" s="465">
        <v>2040402</v>
      </c>
      <c r="B297" s="328" t="s">
        <v>139</v>
      </c>
      <c r="C297" s="325"/>
      <c r="D297" s="325"/>
      <c r="E297" s="334"/>
      <c r="F297" s="298" t="str">
        <f t="shared" si="10"/>
        <v>否</v>
      </c>
      <c r="G297" s="173" t="str">
        <f t="shared" si="11"/>
        <v>项</v>
      </c>
    </row>
    <row r="298" ht="36" customHeight="1" spans="1:7">
      <c r="A298" s="465">
        <v>2040403</v>
      </c>
      <c r="B298" s="328" t="s">
        <v>140</v>
      </c>
      <c r="C298" s="325"/>
      <c r="D298" s="325"/>
      <c r="E298" s="334"/>
      <c r="F298" s="298" t="str">
        <f t="shared" si="10"/>
        <v>否</v>
      </c>
      <c r="G298" s="173" t="str">
        <f t="shared" si="11"/>
        <v>项</v>
      </c>
    </row>
    <row r="299" ht="36" customHeight="1" spans="1:7">
      <c r="A299" s="465">
        <v>2040409</v>
      </c>
      <c r="B299" s="328" t="s">
        <v>312</v>
      </c>
      <c r="C299" s="325"/>
      <c r="D299" s="325"/>
      <c r="E299" s="334"/>
      <c r="F299" s="298" t="str">
        <f t="shared" si="10"/>
        <v>否</v>
      </c>
      <c r="G299" s="173" t="str">
        <f t="shared" si="11"/>
        <v>项</v>
      </c>
    </row>
    <row r="300" ht="36" customHeight="1" spans="1:7">
      <c r="A300" s="465">
        <v>2040410</v>
      </c>
      <c r="B300" s="328" t="s">
        <v>313</v>
      </c>
      <c r="C300" s="325"/>
      <c r="D300" s="325"/>
      <c r="E300" s="334"/>
      <c r="F300" s="298" t="str">
        <f t="shared" si="10"/>
        <v>否</v>
      </c>
      <c r="G300" s="173" t="str">
        <f t="shared" si="11"/>
        <v>项</v>
      </c>
    </row>
    <row r="301" ht="36" customHeight="1" spans="1:7">
      <c r="A301" s="465">
        <v>2040450</v>
      </c>
      <c r="B301" s="328" t="s">
        <v>147</v>
      </c>
      <c r="C301" s="325"/>
      <c r="D301" s="325"/>
      <c r="E301" s="334"/>
      <c r="F301" s="298" t="str">
        <f t="shared" si="10"/>
        <v>否</v>
      </c>
      <c r="G301" s="173" t="str">
        <f t="shared" si="11"/>
        <v>项</v>
      </c>
    </row>
    <row r="302" ht="36" customHeight="1" spans="1:7">
      <c r="A302" s="465">
        <v>2040499</v>
      </c>
      <c r="B302" s="328" t="s">
        <v>314</v>
      </c>
      <c r="C302" s="325">
        <v>0</v>
      </c>
      <c r="D302" s="325">
        <v>63</v>
      </c>
      <c r="E302" s="334"/>
      <c r="F302" s="298" t="str">
        <f t="shared" si="10"/>
        <v>是</v>
      </c>
      <c r="G302" s="173" t="str">
        <f t="shared" si="11"/>
        <v>项</v>
      </c>
    </row>
    <row r="303" ht="36" customHeight="1" spans="1:7">
      <c r="A303" s="465">
        <v>20405</v>
      </c>
      <c r="B303" s="323" t="s">
        <v>315</v>
      </c>
      <c r="C303" s="325">
        <f>SUBTOTAL(9,C311)</f>
        <v>198</v>
      </c>
      <c r="D303" s="325">
        <v>198</v>
      </c>
      <c r="E303" s="339"/>
      <c r="F303" s="298" t="str">
        <f t="shared" si="10"/>
        <v>是</v>
      </c>
      <c r="G303" s="173" t="str">
        <f t="shared" si="11"/>
        <v>款</v>
      </c>
    </row>
    <row r="304" ht="36" customHeight="1" spans="1:7">
      <c r="A304" s="465">
        <v>2040501</v>
      </c>
      <c r="B304" s="328" t="s">
        <v>138</v>
      </c>
      <c r="C304" s="325"/>
      <c r="D304" s="325"/>
      <c r="E304" s="334"/>
      <c r="F304" s="298" t="str">
        <f t="shared" si="10"/>
        <v>否</v>
      </c>
      <c r="G304" s="173" t="str">
        <f t="shared" si="11"/>
        <v>项</v>
      </c>
    </row>
    <row r="305" ht="36" customHeight="1" spans="1:7">
      <c r="A305" s="465">
        <v>2040502</v>
      </c>
      <c r="B305" s="328" t="s">
        <v>139</v>
      </c>
      <c r="C305" s="325"/>
      <c r="D305" s="325"/>
      <c r="E305" s="334"/>
      <c r="F305" s="298" t="str">
        <f t="shared" si="10"/>
        <v>否</v>
      </c>
      <c r="G305" s="173" t="str">
        <f t="shared" si="11"/>
        <v>项</v>
      </c>
    </row>
    <row r="306" ht="36" customHeight="1" spans="1:7">
      <c r="A306" s="465">
        <v>2040503</v>
      </c>
      <c r="B306" s="328" t="s">
        <v>140</v>
      </c>
      <c r="C306" s="325"/>
      <c r="D306" s="325"/>
      <c r="E306" s="334" t="str">
        <f>IF(C306&gt;0,D306/C306-1,IF(C306&lt;0,-(D306/C306-1),""))</f>
        <v/>
      </c>
      <c r="F306" s="298" t="str">
        <f t="shared" si="10"/>
        <v>否</v>
      </c>
      <c r="G306" s="173" t="str">
        <f t="shared" si="11"/>
        <v>项</v>
      </c>
    </row>
    <row r="307" ht="36" customHeight="1" spans="1:7">
      <c r="A307" s="465">
        <v>2040504</v>
      </c>
      <c r="B307" s="328" t="s">
        <v>316</v>
      </c>
      <c r="C307" s="325"/>
      <c r="D307" s="325"/>
      <c r="E307" s="334"/>
      <c r="F307" s="298" t="str">
        <f t="shared" si="10"/>
        <v>否</v>
      </c>
      <c r="G307" s="173" t="str">
        <f t="shared" si="11"/>
        <v>项</v>
      </c>
    </row>
    <row r="308" ht="36" customHeight="1" spans="1:7">
      <c r="A308" s="465">
        <v>2040505</v>
      </c>
      <c r="B308" s="328" t="s">
        <v>317</v>
      </c>
      <c r="C308" s="325"/>
      <c r="D308" s="325"/>
      <c r="E308" s="334"/>
      <c r="F308" s="298" t="str">
        <f t="shared" si="10"/>
        <v>否</v>
      </c>
      <c r="G308" s="173" t="str">
        <f t="shared" si="11"/>
        <v>项</v>
      </c>
    </row>
    <row r="309" ht="36" customHeight="1" spans="1:7">
      <c r="A309" s="465">
        <v>2040506</v>
      </c>
      <c r="B309" s="328" t="s">
        <v>318</v>
      </c>
      <c r="C309" s="325"/>
      <c r="D309" s="325"/>
      <c r="E309" s="334"/>
      <c r="F309" s="298" t="str">
        <f t="shared" si="10"/>
        <v>否</v>
      </c>
      <c r="G309" s="173" t="str">
        <f t="shared" si="11"/>
        <v>项</v>
      </c>
    </row>
    <row r="310" ht="36" customHeight="1" spans="1:7">
      <c r="A310" s="465">
        <v>2040550</v>
      </c>
      <c r="B310" s="328" t="s">
        <v>147</v>
      </c>
      <c r="C310" s="325"/>
      <c r="D310" s="325"/>
      <c r="E310" s="334"/>
      <c r="F310" s="298" t="str">
        <f t="shared" si="10"/>
        <v>否</v>
      </c>
      <c r="G310" s="173" t="str">
        <f t="shared" si="11"/>
        <v>项</v>
      </c>
    </row>
    <row r="311" ht="36" customHeight="1" spans="1:7">
      <c r="A311" s="465">
        <v>2040599</v>
      </c>
      <c r="B311" s="328" t="s">
        <v>319</v>
      </c>
      <c r="C311" s="325">
        <v>198</v>
      </c>
      <c r="D311" s="325">
        <v>198</v>
      </c>
      <c r="E311" s="334"/>
      <c r="F311" s="298" t="str">
        <f t="shared" si="10"/>
        <v>是</v>
      </c>
      <c r="G311" s="173" t="str">
        <f t="shared" si="11"/>
        <v>项</v>
      </c>
    </row>
    <row r="312" ht="36" customHeight="1" spans="1:7">
      <c r="A312" s="465">
        <v>20406</v>
      </c>
      <c r="B312" s="323" t="s">
        <v>320</v>
      </c>
      <c r="C312" s="325">
        <f>SUBTOTAL(9,C313:C327)</f>
        <v>845</v>
      </c>
      <c r="D312" s="325">
        <v>852</v>
      </c>
      <c r="E312" s="339"/>
      <c r="F312" s="298" t="str">
        <f t="shared" ref="F312:F375" si="13">IF(LEN(A312)=3,"是",IF(B312&lt;&gt;"",IF(SUM(C312:D312)&lt;&gt;0,"是","否"),"是"))</f>
        <v>是</v>
      </c>
      <c r="G312" s="173" t="str">
        <f t="shared" ref="G312:G375" si="14">IF(LEN(A312)=3,"类",IF(LEN(A312)=5,"款","项"))</f>
        <v>款</v>
      </c>
    </row>
    <row r="313" ht="36" customHeight="1" spans="1:7">
      <c r="A313" s="465">
        <v>2040601</v>
      </c>
      <c r="B313" s="328" t="s">
        <v>138</v>
      </c>
      <c r="C313" s="325">
        <v>765</v>
      </c>
      <c r="D313" s="325">
        <v>636</v>
      </c>
      <c r="E313" s="334"/>
      <c r="F313" s="298" t="str">
        <f t="shared" si="13"/>
        <v>是</v>
      </c>
      <c r="G313" s="173" t="str">
        <f t="shared" si="14"/>
        <v>项</v>
      </c>
    </row>
    <row r="314" ht="36" customHeight="1" spans="1:7">
      <c r="A314" s="465">
        <v>2040602</v>
      </c>
      <c r="B314" s="328" t="s">
        <v>139</v>
      </c>
      <c r="C314" s="325">
        <v>0</v>
      </c>
      <c r="D314" s="325"/>
      <c r="E314" s="334" t="str">
        <f>IF(C314&gt;0,D314/C314-1,IF(C314&lt;0,-(D314/C314-1),""))</f>
        <v/>
      </c>
      <c r="F314" s="298" t="str">
        <f t="shared" si="13"/>
        <v>否</v>
      </c>
      <c r="G314" s="173" t="str">
        <f t="shared" si="14"/>
        <v>项</v>
      </c>
    </row>
    <row r="315" ht="36" customHeight="1" spans="1:7">
      <c r="A315" s="465">
        <v>2040603</v>
      </c>
      <c r="B315" s="328" t="s">
        <v>140</v>
      </c>
      <c r="C315" s="325"/>
      <c r="D315" s="325"/>
      <c r="E315" s="334" t="str">
        <f>IF(C315&gt;0,D315/C315-1,IF(C315&lt;0,-(D315/C315-1),""))</f>
        <v/>
      </c>
      <c r="F315" s="298" t="str">
        <f t="shared" si="13"/>
        <v>否</v>
      </c>
      <c r="G315" s="173" t="str">
        <f t="shared" si="14"/>
        <v>项</v>
      </c>
    </row>
    <row r="316" ht="36" customHeight="1" spans="1:7">
      <c r="A316" s="465">
        <v>2040604</v>
      </c>
      <c r="B316" s="328" t="s">
        <v>321</v>
      </c>
      <c r="C316" s="325">
        <v>20</v>
      </c>
      <c r="D316" s="325">
        <v>21</v>
      </c>
      <c r="E316" s="334"/>
      <c r="F316" s="298" t="str">
        <f t="shared" si="13"/>
        <v>是</v>
      </c>
      <c r="G316" s="173" t="str">
        <f t="shared" si="14"/>
        <v>项</v>
      </c>
    </row>
    <row r="317" ht="36" customHeight="1" spans="1:7">
      <c r="A317" s="465">
        <v>2040605</v>
      </c>
      <c r="B317" s="328" t="s">
        <v>322</v>
      </c>
      <c r="C317" s="325">
        <v>20</v>
      </c>
      <c r="D317" s="325">
        <v>16</v>
      </c>
      <c r="E317" s="334"/>
      <c r="F317" s="298" t="str">
        <f t="shared" si="13"/>
        <v>是</v>
      </c>
      <c r="G317" s="173" t="str">
        <f t="shared" si="14"/>
        <v>项</v>
      </c>
    </row>
    <row r="318" ht="36" customHeight="1" spans="1:7">
      <c r="A318" s="465">
        <v>2040606</v>
      </c>
      <c r="B318" s="328" t="s">
        <v>323</v>
      </c>
      <c r="C318" s="325">
        <v>0</v>
      </c>
      <c r="D318" s="325"/>
      <c r="E318" s="334"/>
      <c r="F318" s="298" t="str">
        <f t="shared" si="13"/>
        <v>否</v>
      </c>
      <c r="G318" s="173" t="str">
        <f t="shared" si="14"/>
        <v>项</v>
      </c>
    </row>
    <row r="319" ht="36" customHeight="1" spans="1:7">
      <c r="A319" s="465">
        <v>2040607</v>
      </c>
      <c r="B319" s="328" t="s">
        <v>324</v>
      </c>
      <c r="C319" s="325">
        <v>10</v>
      </c>
      <c r="D319" s="325">
        <v>10</v>
      </c>
      <c r="E319" s="334"/>
      <c r="F319" s="298" t="str">
        <f t="shared" si="13"/>
        <v>是</v>
      </c>
      <c r="G319" s="173" t="str">
        <f t="shared" si="14"/>
        <v>项</v>
      </c>
    </row>
    <row r="320" ht="36" customHeight="1" spans="1:7">
      <c r="A320" s="465">
        <v>2040608</v>
      </c>
      <c r="B320" s="328" t="s">
        <v>325</v>
      </c>
      <c r="C320" s="325"/>
      <c r="D320" s="325"/>
      <c r="E320" s="334"/>
      <c r="F320" s="298" t="str">
        <f t="shared" si="13"/>
        <v>否</v>
      </c>
      <c r="G320" s="173" t="str">
        <f t="shared" si="14"/>
        <v>项</v>
      </c>
    </row>
    <row r="321" ht="36" customHeight="1" spans="1:7">
      <c r="A321" s="465">
        <v>2040609</v>
      </c>
      <c r="B321" s="328" t="s">
        <v>326</v>
      </c>
      <c r="C321" s="325"/>
      <c r="D321" s="325"/>
      <c r="E321" s="334" t="str">
        <f>IF(C321&gt;0,D321/C321-1,IF(C321&lt;0,-(D321/C321-1),""))</f>
        <v/>
      </c>
      <c r="F321" s="298" t="str">
        <f t="shared" si="13"/>
        <v>否</v>
      </c>
      <c r="G321" s="173" t="str">
        <f t="shared" si="14"/>
        <v>项</v>
      </c>
    </row>
    <row r="322" ht="36" customHeight="1" spans="1:7">
      <c r="A322" s="465">
        <v>2040610</v>
      </c>
      <c r="B322" s="328" t="s">
        <v>327</v>
      </c>
      <c r="C322" s="325">
        <v>5</v>
      </c>
      <c r="D322" s="325">
        <v>8</v>
      </c>
      <c r="E322" s="334"/>
      <c r="F322" s="298" t="str">
        <f t="shared" si="13"/>
        <v>是</v>
      </c>
      <c r="G322" s="173" t="str">
        <f t="shared" si="14"/>
        <v>项</v>
      </c>
    </row>
    <row r="323" ht="36" customHeight="1" spans="1:7">
      <c r="A323" s="465">
        <v>2040611</v>
      </c>
      <c r="B323" s="328" t="s">
        <v>328</v>
      </c>
      <c r="C323" s="325"/>
      <c r="D323" s="325"/>
      <c r="E323" s="334" t="str">
        <f>IF(C323&gt;0,D323/C323-1,IF(C323&lt;0,-(D323/C323-1),""))</f>
        <v/>
      </c>
      <c r="F323" s="298" t="str">
        <f t="shared" si="13"/>
        <v>否</v>
      </c>
      <c r="G323" s="173" t="str">
        <f t="shared" si="14"/>
        <v>项</v>
      </c>
    </row>
    <row r="324" ht="36" customHeight="1" spans="1:7">
      <c r="A324" s="465">
        <v>2040612</v>
      </c>
      <c r="B324" s="328" t="s">
        <v>329</v>
      </c>
      <c r="C324" s="325">
        <v>25</v>
      </c>
      <c r="D324" s="325">
        <v>9</v>
      </c>
      <c r="E324" s="334"/>
      <c r="F324" s="298" t="str">
        <f t="shared" si="13"/>
        <v>是</v>
      </c>
      <c r="G324" s="173" t="str">
        <f t="shared" si="14"/>
        <v>项</v>
      </c>
    </row>
    <row r="325" ht="36" customHeight="1" spans="1:7">
      <c r="A325" s="465">
        <v>2040613</v>
      </c>
      <c r="B325" s="328" t="s">
        <v>179</v>
      </c>
      <c r="C325" s="325"/>
      <c r="D325" s="325"/>
      <c r="E325" s="334"/>
      <c r="F325" s="298" t="str">
        <f t="shared" si="13"/>
        <v>否</v>
      </c>
      <c r="G325" s="173" t="str">
        <f t="shared" si="14"/>
        <v>项</v>
      </c>
    </row>
    <row r="326" ht="36" customHeight="1" spans="1:7">
      <c r="A326" s="465">
        <v>2040650</v>
      </c>
      <c r="B326" s="328" t="s">
        <v>147</v>
      </c>
      <c r="C326" s="325"/>
      <c r="D326" s="325"/>
      <c r="E326" s="334"/>
      <c r="F326" s="298" t="str">
        <f t="shared" si="13"/>
        <v>否</v>
      </c>
      <c r="G326" s="173" t="str">
        <f t="shared" si="14"/>
        <v>项</v>
      </c>
    </row>
    <row r="327" ht="36" customHeight="1" spans="1:7">
      <c r="A327" s="465">
        <v>2040699</v>
      </c>
      <c r="B327" s="328" t="s">
        <v>330</v>
      </c>
      <c r="C327" s="325">
        <v>0</v>
      </c>
      <c r="D327" s="325">
        <v>152</v>
      </c>
      <c r="E327" s="334"/>
      <c r="F327" s="298" t="str">
        <f t="shared" si="13"/>
        <v>是</v>
      </c>
      <c r="G327" s="173" t="str">
        <f t="shared" si="14"/>
        <v>项</v>
      </c>
    </row>
    <row r="328" ht="36" customHeight="1" spans="1:7">
      <c r="A328" s="465">
        <v>20407</v>
      </c>
      <c r="B328" s="323" t="s">
        <v>331</v>
      </c>
      <c r="C328" s="325"/>
      <c r="D328" s="325"/>
      <c r="E328" s="339"/>
      <c r="F328" s="298" t="str">
        <f t="shared" si="13"/>
        <v>否</v>
      </c>
      <c r="G328" s="173" t="str">
        <f t="shared" si="14"/>
        <v>款</v>
      </c>
    </row>
    <row r="329" ht="36" customHeight="1" spans="1:7">
      <c r="A329" s="465">
        <v>2040701</v>
      </c>
      <c r="B329" s="328" t="s">
        <v>138</v>
      </c>
      <c r="C329" s="325"/>
      <c r="D329" s="325"/>
      <c r="E329" s="334"/>
      <c r="F329" s="298" t="str">
        <f t="shared" si="13"/>
        <v>否</v>
      </c>
      <c r="G329" s="173" t="str">
        <f t="shared" si="14"/>
        <v>项</v>
      </c>
    </row>
    <row r="330" ht="36" customHeight="1" spans="1:7">
      <c r="A330" s="465">
        <v>2040702</v>
      </c>
      <c r="B330" s="328" t="s">
        <v>139</v>
      </c>
      <c r="C330" s="325"/>
      <c r="D330" s="325"/>
      <c r="E330" s="334" t="str">
        <f>IF(C330&gt;0,D330/C330-1,IF(C330&lt;0,-(D330/C330-1),""))</f>
        <v/>
      </c>
      <c r="F330" s="298" t="str">
        <f t="shared" si="13"/>
        <v>否</v>
      </c>
      <c r="G330" s="173" t="str">
        <f t="shared" si="14"/>
        <v>项</v>
      </c>
    </row>
    <row r="331" ht="36" customHeight="1" spans="1:7">
      <c r="A331" s="465">
        <v>2040703</v>
      </c>
      <c r="B331" s="328" t="s">
        <v>140</v>
      </c>
      <c r="C331" s="325"/>
      <c r="D331" s="325"/>
      <c r="E331" s="334" t="str">
        <f>IF(C331&gt;0,D331/C331-1,IF(C331&lt;0,-(D331/C331-1),""))</f>
        <v/>
      </c>
      <c r="F331" s="298" t="str">
        <f t="shared" si="13"/>
        <v>否</v>
      </c>
      <c r="G331" s="173" t="str">
        <f t="shared" si="14"/>
        <v>项</v>
      </c>
    </row>
    <row r="332" ht="36" customHeight="1" spans="1:7">
      <c r="A332" s="465">
        <v>2040704</v>
      </c>
      <c r="B332" s="328" t="s">
        <v>332</v>
      </c>
      <c r="C332" s="325"/>
      <c r="D332" s="325"/>
      <c r="E332" s="334"/>
      <c r="F332" s="298" t="str">
        <f t="shared" si="13"/>
        <v>否</v>
      </c>
      <c r="G332" s="173" t="str">
        <f t="shared" si="14"/>
        <v>项</v>
      </c>
    </row>
    <row r="333" ht="36" customHeight="1" spans="1:7">
      <c r="A333" s="465">
        <v>2040705</v>
      </c>
      <c r="B333" s="328" t="s">
        <v>333</v>
      </c>
      <c r="C333" s="325"/>
      <c r="D333" s="325"/>
      <c r="E333" s="334"/>
      <c r="F333" s="298" t="str">
        <f t="shared" si="13"/>
        <v>否</v>
      </c>
      <c r="G333" s="173" t="str">
        <f t="shared" si="14"/>
        <v>项</v>
      </c>
    </row>
    <row r="334" ht="36" customHeight="1" spans="1:7">
      <c r="A334" s="465">
        <v>2040706</v>
      </c>
      <c r="B334" s="328" t="s">
        <v>334</v>
      </c>
      <c r="C334" s="325"/>
      <c r="D334" s="325"/>
      <c r="E334" s="334"/>
      <c r="F334" s="298" t="str">
        <f t="shared" si="13"/>
        <v>否</v>
      </c>
      <c r="G334" s="173" t="str">
        <f t="shared" si="14"/>
        <v>项</v>
      </c>
    </row>
    <row r="335" ht="36" customHeight="1" spans="1:7">
      <c r="A335" s="465">
        <v>2040707</v>
      </c>
      <c r="B335" s="328" t="s">
        <v>179</v>
      </c>
      <c r="C335" s="325"/>
      <c r="D335" s="325"/>
      <c r="E335" s="334"/>
      <c r="F335" s="298" t="str">
        <f t="shared" si="13"/>
        <v>否</v>
      </c>
      <c r="G335" s="173" t="str">
        <f t="shared" si="14"/>
        <v>项</v>
      </c>
    </row>
    <row r="336" ht="36" customHeight="1" spans="1:7">
      <c r="A336" s="465">
        <v>2040750</v>
      </c>
      <c r="B336" s="328" t="s">
        <v>147</v>
      </c>
      <c r="C336" s="325"/>
      <c r="D336" s="325"/>
      <c r="E336" s="334" t="str">
        <f>IF(C336&gt;0,D336/C336-1,IF(C336&lt;0,-(D336/C336-1),""))</f>
        <v/>
      </c>
      <c r="F336" s="298" t="str">
        <f t="shared" si="13"/>
        <v>否</v>
      </c>
      <c r="G336" s="173" t="str">
        <f t="shared" si="14"/>
        <v>项</v>
      </c>
    </row>
    <row r="337" ht="36" customHeight="1" spans="1:7">
      <c r="A337" s="465">
        <v>2040799</v>
      </c>
      <c r="B337" s="328" t="s">
        <v>335</v>
      </c>
      <c r="C337" s="325"/>
      <c r="D337" s="325"/>
      <c r="E337" s="334"/>
      <c r="F337" s="298" t="str">
        <f t="shared" si="13"/>
        <v>否</v>
      </c>
      <c r="G337" s="173" t="str">
        <f t="shared" si="14"/>
        <v>项</v>
      </c>
    </row>
    <row r="338" ht="36" customHeight="1" spans="1:7">
      <c r="A338" s="465">
        <v>20408</v>
      </c>
      <c r="B338" s="323" t="s">
        <v>336</v>
      </c>
      <c r="C338" s="325"/>
      <c r="D338" s="325"/>
      <c r="E338" s="339"/>
      <c r="F338" s="298" t="str">
        <f t="shared" si="13"/>
        <v>否</v>
      </c>
      <c r="G338" s="173" t="str">
        <f t="shared" si="14"/>
        <v>款</v>
      </c>
    </row>
    <row r="339" ht="36" customHeight="1" spans="1:7">
      <c r="A339" s="465">
        <v>2040801</v>
      </c>
      <c r="B339" s="328" t="s">
        <v>138</v>
      </c>
      <c r="C339" s="325"/>
      <c r="D339" s="325"/>
      <c r="E339" s="334"/>
      <c r="F339" s="298" t="str">
        <f t="shared" si="13"/>
        <v>否</v>
      </c>
      <c r="G339" s="173" t="str">
        <f t="shared" si="14"/>
        <v>项</v>
      </c>
    </row>
    <row r="340" ht="36" customHeight="1" spans="1:7">
      <c r="A340" s="465">
        <v>2040802</v>
      </c>
      <c r="B340" s="328" t="s">
        <v>139</v>
      </c>
      <c r="C340" s="325"/>
      <c r="D340" s="325"/>
      <c r="E340" s="334" t="str">
        <f>IF(C340&gt;0,D340/C340-1,IF(C340&lt;0,-(D340/C340-1),""))</f>
        <v/>
      </c>
      <c r="F340" s="298" t="str">
        <f t="shared" si="13"/>
        <v>否</v>
      </c>
      <c r="G340" s="173" t="str">
        <f t="shared" si="14"/>
        <v>项</v>
      </c>
    </row>
    <row r="341" ht="36" customHeight="1" spans="1:7">
      <c r="A341" s="465">
        <v>2040803</v>
      </c>
      <c r="B341" s="328" t="s">
        <v>140</v>
      </c>
      <c r="C341" s="325"/>
      <c r="D341" s="325"/>
      <c r="E341" s="334" t="str">
        <f>IF(C341&gt;0,D341/C341-1,IF(C341&lt;0,-(D341/C341-1),""))</f>
        <v/>
      </c>
      <c r="F341" s="298" t="str">
        <f t="shared" si="13"/>
        <v>否</v>
      </c>
      <c r="G341" s="173" t="str">
        <f t="shared" si="14"/>
        <v>项</v>
      </c>
    </row>
    <row r="342" ht="36" customHeight="1" spans="1:7">
      <c r="A342" s="465">
        <v>2040804</v>
      </c>
      <c r="B342" s="328" t="s">
        <v>337</v>
      </c>
      <c r="C342" s="325"/>
      <c r="D342" s="325"/>
      <c r="E342" s="334"/>
      <c r="F342" s="298" t="str">
        <f t="shared" si="13"/>
        <v>否</v>
      </c>
      <c r="G342" s="173" t="str">
        <f t="shared" si="14"/>
        <v>项</v>
      </c>
    </row>
    <row r="343" ht="36" customHeight="1" spans="1:7">
      <c r="A343" s="465">
        <v>2040805</v>
      </c>
      <c r="B343" s="328" t="s">
        <v>338</v>
      </c>
      <c r="C343" s="325"/>
      <c r="D343" s="325"/>
      <c r="E343" s="334"/>
      <c r="F343" s="298" t="str">
        <f t="shared" si="13"/>
        <v>否</v>
      </c>
      <c r="G343" s="173" t="str">
        <f t="shared" si="14"/>
        <v>项</v>
      </c>
    </row>
    <row r="344" ht="36" customHeight="1" spans="1:7">
      <c r="A344" s="465">
        <v>2040806</v>
      </c>
      <c r="B344" s="328" t="s">
        <v>339</v>
      </c>
      <c r="C344" s="325"/>
      <c r="D344" s="325"/>
      <c r="E344" s="334"/>
      <c r="F344" s="298" t="str">
        <f t="shared" si="13"/>
        <v>否</v>
      </c>
      <c r="G344" s="173" t="str">
        <f t="shared" si="14"/>
        <v>项</v>
      </c>
    </row>
    <row r="345" ht="36" customHeight="1" spans="1:7">
      <c r="A345" s="465">
        <v>2040807</v>
      </c>
      <c r="B345" s="328" t="s">
        <v>179</v>
      </c>
      <c r="C345" s="325"/>
      <c r="D345" s="325"/>
      <c r="E345" s="334"/>
      <c r="F345" s="298" t="str">
        <f t="shared" si="13"/>
        <v>否</v>
      </c>
      <c r="G345" s="173" t="str">
        <f t="shared" si="14"/>
        <v>项</v>
      </c>
    </row>
    <row r="346" ht="36" customHeight="1" spans="1:7">
      <c r="A346" s="465">
        <v>2040850</v>
      </c>
      <c r="B346" s="328" t="s">
        <v>147</v>
      </c>
      <c r="C346" s="325"/>
      <c r="D346" s="325"/>
      <c r="E346" s="334" t="str">
        <f>IF(C346&gt;0,D346/C346-1,IF(C346&lt;0,-(D346/C346-1),""))</f>
        <v/>
      </c>
      <c r="F346" s="298" t="str">
        <f t="shared" si="13"/>
        <v>否</v>
      </c>
      <c r="G346" s="173" t="str">
        <f t="shared" si="14"/>
        <v>项</v>
      </c>
    </row>
    <row r="347" ht="36" customHeight="1" spans="1:7">
      <c r="A347" s="465">
        <v>2040899</v>
      </c>
      <c r="B347" s="328" t="s">
        <v>340</v>
      </c>
      <c r="C347" s="325"/>
      <c r="D347" s="325"/>
      <c r="E347" s="334"/>
      <c r="F347" s="298" t="str">
        <f t="shared" si="13"/>
        <v>否</v>
      </c>
      <c r="G347" s="173" t="str">
        <f t="shared" si="14"/>
        <v>项</v>
      </c>
    </row>
    <row r="348" ht="36" customHeight="1" spans="1:7">
      <c r="A348" s="465">
        <v>20409</v>
      </c>
      <c r="B348" s="323" t="s">
        <v>341</v>
      </c>
      <c r="C348" s="325"/>
      <c r="D348" s="325"/>
      <c r="E348" s="339"/>
      <c r="F348" s="298" t="str">
        <f t="shared" si="13"/>
        <v>否</v>
      </c>
      <c r="G348" s="173" t="str">
        <f t="shared" si="14"/>
        <v>款</v>
      </c>
    </row>
    <row r="349" ht="36" customHeight="1" spans="1:7">
      <c r="A349" s="465">
        <v>2040901</v>
      </c>
      <c r="B349" s="328" t="s">
        <v>138</v>
      </c>
      <c r="C349" s="325"/>
      <c r="D349" s="325"/>
      <c r="E349" s="334"/>
      <c r="F349" s="298" t="str">
        <f t="shared" si="13"/>
        <v>否</v>
      </c>
      <c r="G349" s="173" t="str">
        <f t="shared" si="14"/>
        <v>项</v>
      </c>
    </row>
    <row r="350" ht="36" customHeight="1" spans="1:7">
      <c r="A350" s="465">
        <v>2040902</v>
      </c>
      <c r="B350" s="328" t="s">
        <v>139</v>
      </c>
      <c r="C350" s="325"/>
      <c r="D350" s="325"/>
      <c r="E350" s="334" t="str">
        <f>IF(C350&gt;0,D350/C350-1,IF(C350&lt;0,-(D350/C350-1),""))</f>
        <v/>
      </c>
      <c r="F350" s="298" t="str">
        <f t="shared" si="13"/>
        <v>否</v>
      </c>
      <c r="G350" s="173" t="str">
        <f t="shared" si="14"/>
        <v>项</v>
      </c>
    </row>
    <row r="351" ht="36" customHeight="1" spans="1:7">
      <c r="A351" s="465">
        <v>2040903</v>
      </c>
      <c r="B351" s="328" t="s">
        <v>140</v>
      </c>
      <c r="C351" s="325"/>
      <c r="D351" s="325"/>
      <c r="E351" s="334" t="str">
        <f>IF(C351&gt;0,D351/C351-1,IF(C351&lt;0,-(D351/C351-1),""))</f>
        <v/>
      </c>
      <c r="F351" s="298" t="str">
        <f t="shared" si="13"/>
        <v>否</v>
      </c>
      <c r="G351" s="173" t="str">
        <f t="shared" si="14"/>
        <v>项</v>
      </c>
    </row>
    <row r="352" ht="36" customHeight="1" spans="1:7">
      <c r="A352" s="465">
        <v>2040904</v>
      </c>
      <c r="B352" s="328" t="s">
        <v>342</v>
      </c>
      <c r="C352" s="325"/>
      <c r="D352" s="325"/>
      <c r="E352" s="334" t="str">
        <f>IF(C352&gt;0,D352/C352-1,IF(C352&lt;0,-(D352/C352-1),""))</f>
        <v/>
      </c>
      <c r="F352" s="298" t="str">
        <f t="shared" si="13"/>
        <v>否</v>
      </c>
      <c r="G352" s="173" t="str">
        <f t="shared" si="14"/>
        <v>项</v>
      </c>
    </row>
    <row r="353" ht="36" customHeight="1" spans="1:7">
      <c r="A353" s="465">
        <v>2040905</v>
      </c>
      <c r="B353" s="328" t="s">
        <v>343</v>
      </c>
      <c r="C353" s="325"/>
      <c r="D353" s="325"/>
      <c r="E353" s="334" t="str">
        <f>IF(C353&gt;0,D353/C353-1,IF(C353&lt;0,-(D353/C353-1),""))</f>
        <v/>
      </c>
      <c r="F353" s="298" t="str">
        <f t="shared" si="13"/>
        <v>否</v>
      </c>
      <c r="G353" s="173" t="str">
        <f t="shared" si="14"/>
        <v>项</v>
      </c>
    </row>
    <row r="354" ht="36" customHeight="1" spans="1:7">
      <c r="A354" s="465">
        <v>2040950</v>
      </c>
      <c r="B354" s="328" t="s">
        <v>147</v>
      </c>
      <c r="C354" s="325"/>
      <c r="D354" s="325"/>
      <c r="E354" s="334"/>
      <c r="F354" s="298" t="str">
        <f t="shared" si="13"/>
        <v>否</v>
      </c>
      <c r="G354" s="173" t="str">
        <f t="shared" si="14"/>
        <v>项</v>
      </c>
    </row>
    <row r="355" ht="36" customHeight="1" spans="1:7">
      <c r="A355" s="465">
        <v>2040999</v>
      </c>
      <c r="B355" s="328" t="s">
        <v>344</v>
      </c>
      <c r="C355" s="325"/>
      <c r="D355" s="325"/>
      <c r="E355" s="334" t="str">
        <f t="shared" ref="E355:E361" si="15">IF(C355&gt;0,D355/C355-1,IF(C355&lt;0,-(D355/C355-1),""))</f>
        <v/>
      </c>
      <c r="F355" s="298" t="str">
        <f t="shared" si="13"/>
        <v>否</v>
      </c>
      <c r="G355" s="173" t="str">
        <f t="shared" si="14"/>
        <v>项</v>
      </c>
    </row>
    <row r="356" ht="36" customHeight="1" spans="1:7">
      <c r="A356" s="465">
        <v>20410</v>
      </c>
      <c r="B356" s="323" t="s">
        <v>345</v>
      </c>
      <c r="C356" s="325"/>
      <c r="D356" s="325"/>
      <c r="E356" s="339" t="str">
        <f t="shared" si="15"/>
        <v/>
      </c>
      <c r="F356" s="298" t="str">
        <f t="shared" si="13"/>
        <v>否</v>
      </c>
      <c r="G356" s="173" t="str">
        <f t="shared" si="14"/>
        <v>款</v>
      </c>
    </row>
    <row r="357" ht="36" customHeight="1" spans="1:7">
      <c r="A357" s="465">
        <v>2041001</v>
      </c>
      <c r="B357" s="328" t="s">
        <v>138</v>
      </c>
      <c r="C357" s="325"/>
      <c r="D357" s="325"/>
      <c r="E357" s="334" t="str">
        <f t="shared" si="15"/>
        <v/>
      </c>
      <c r="F357" s="298" t="str">
        <f t="shared" si="13"/>
        <v>否</v>
      </c>
      <c r="G357" s="173" t="str">
        <f t="shared" si="14"/>
        <v>项</v>
      </c>
    </row>
    <row r="358" ht="36" customHeight="1" spans="1:7">
      <c r="A358" s="465">
        <v>2041002</v>
      </c>
      <c r="B358" s="328" t="s">
        <v>139</v>
      </c>
      <c r="C358" s="325"/>
      <c r="D358" s="325"/>
      <c r="E358" s="334" t="str">
        <f t="shared" si="15"/>
        <v/>
      </c>
      <c r="F358" s="298" t="str">
        <f t="shared" si="13"/>
        <v>否</v>
      </c>
      <c r="G358" s="173" t="str">
        <f t="shared" si="14"/>
        <v>项</v>
      </c>
    </row>
    <row r="359" ht="36" customHeight="1" spans="1:7">
      <c r="A359" s="465">
        <v>2041006</v>
      </c>
      <c r="B359" s="328" t="s">
        <v>179</v>
      </c>
      <c r="C359" s="325"/>
      <c r="D359" s="325"/>
      <c r="E359" s="334" t="str">
        <f t="shared" si="15"/>
        <v/>
      </c>
      <c r="F359" s="298" t="str">
        <f t="shared" si="13"/>
        <v>否</v>
      </c>
      <c r="G359" s="173" t="str">
        <f t="shared" si="14"/>
        <v>项</v>
      </c>
    </row>
    <row r="360" ht="36" customHeight="1" spans="1:7">
      <c r="A360" s="465">
        <v>2041007</v>
      </c>
      <c r="B360" s="328" t="s">
        <v>346</v>
      </c>
      <c r="C360" s="325"/>
      <c r="D360" s="325"/>
      <c r="E360" s="334" t="str">
        <f t="shared" si="15"/>
        <v/>
      </c>
      <c r="F360" s="298" t="str">
        <f t="shared" si="13"/>
        <v>否</v>
      </c>
      <c r="G360" s="173" t="str">
        <f t="shared" si="14"/>
        <v>项</v>
      </c>
    </row>
    <row r="361" ht="36" customHeight="1" spans="1:7">
      <c r="A361" s="465">
        <v>2041099</v>
      </c>
      <c r="B361" s="328" t="s">
        <v>347</v>
      </c>
      <c r="C361" s="325"/>
      <c r="D361" s="325"/>
      <c r="E361" s="334" t="str">
        <f t="shared" si="15"/>
        <v/>
      </c>
      <c r="F361" s="298" t="str">
        <f t="shared" si="13"/>
        <v>否</v>
      </c>
      <c r="G361" s="173" t="str">
        <f t="shared" si="14"/>
        <v>项</v>
      </c>
    </row>
    <row r="362" ht="36" customHeight="1" spans="1:7">
      <c r="A362" s="465">
        <v>20499</v>
      </c>
      <c r="B362" s="323" t="s">
        <v>348</v>
      </c>
      <c r="C362" s="325">
        <v>0</v>
      </c>
      <c r="D362" s="325">
        <v>0</v>
      </c>
      <c r="E362" s="339"/>
      <c r="F362" s="298" t="str">
        <f t="shared" si="13"/>
        <v>否</v>
      </c>
      <c r="G362" s="173" t="str">
        <f t="shared" si="14"/>
        <v>款</v>
      </c>
    </row>
    <row r="363" ht="36" customHeight="1" spans="1:7">
      <c r="A363" s="468">
        <v>2049902</v>
      </c>
      <c r="B363" s="328" t="s">
        <v>349</v>
      </c>
      <c r="C363" s="325"/>
      <c r="D363" s="325"/>
      <c r="E363" s="334"/>
      <c r="F363" s="298" t="str">
        <f t="shared" si="13"/>
        <v>否</v>
      </c>
      <c r="G363" s="173" t="str">
        <f t="shared" si="14"/>
        <v>项</v>
      </c>
    </row>
    <row r="364" ht="36" customHeight="1" spans="1:7">
      <c r="A364" s="470">
        <v>2049999</v>
      </c>
      <c r="B364" s="328" t="s">
        <v>350</v>
      </c>
      <c r="C364" s="325">
        <v>0</v>
      </c>
      <c r="D364" s="325">
        <v>0</v>
      </c>
      <c r="E364" s="334"/>
      <c r="F364" s="298" t="str">
        <f t="shared" si="13"/>
        <v>否</v>
      </c>
      <c r="G364" s="173" t="str">
        <f t="shared" si="14"/>
        <v>项</v>
      </c>
    </row>
    <row r="365" ht="36" customHeight="1" spans="1:7">
      <c r="A365" s="471" t="s">
        <v>351</v>
      </c>
      <c r="B365" s="472" t="s">
        <v>352</v>
      </c>
      <c r="C365" s="325"/>
      <c r="D365" s="325"/>
      <c r="E365" s="339"/>
      <c r="F365" s="298" t="str">
        <f t="shared" si="13"/>
        <v>否</v>
      </c>
      <c r="G365" s="173" t="str">
        <f t="shared" si="14"/>
        <v>项</v>
      </c>
    </row>
    <row r="366" ht="36" customHeight="1" spans="1:7">
      <c r="A366" s="471" t="s">
        <v>353</v>
      </c>
      <c r="B366" s="472" t="s">
        <v>354</v>
      </c>
      <c r="C366" s="325"/>
      <c r="D366" s="325"/>
      <c r="E366" s="339"/>
      <c r="F366" s="298" t="str">
        <f t="shared" si="13"/>
        <v>否</v>
      </c>
      <c r="G366" s="173" t="str">
        <f t="shared" si="14"/>
        <v>项</v>
      </c>
    </row>
    <row r="367" ht="36" customHeight="1" spans="1:7">
      <c r="A367" s="465">
        <v>205</v>
      </c>
      <c r="B367" s="323" t="s">
        <v>77</v>
      </c>
      <c r="C367" s="325">
        <f>C368+C373+C382+C402+C406+C412+C419</f>
        <v>130807</v>
      </c>
      <c r="D367" s="325">
        <f>D368+D373+D382+D402+D406+D412+D419</f>
        <v>122810</v>
      </c>
      <c r="E367" s="339"/>
      <c r="F367" s="298" t="str">
        <f t="shared" si="13"/>
        <v>是</v>
      </c>
      <c r="G367" s="173" t="str">
        <f t="shared" si="14"/>
        <v>类</v>
      </c>
    </row>
    <row r="368" ht="36" customHeight="1" spans="1:7">
      <c r="A368" s="465">
        <v>20501</v>
      </c>
      <c r="B368" s="323" t="s">
        <v>355</v>
      </c>
      <c r="C368" s="325">
        <f>SUBTOTAL(9,C370)</f>
        <v>1224</v>
      </c>
      <c r="D368" s="325">
        <v>1398</v>
      </c>
      <c r="E368" s="339"/>
      <c r="F368" s="298" t="str">
        <f t="shared" si="13"/>
        <v>是</v>
      </c>
      <c r="G368" s="173" t="str">
        <f t="shared" si="14"/>
        <v>款</v>
      </c>
    </row>
    <row r="369" ht="36" customHeight="1" spans="1:7">
      <c r="A369" s="465">
        <v>2050101</v>
      </c>
      <c r="B369" s="328" t="s">
        <v>138</v>
      </c>
      <c r="C369" s="325"/>
      <c r="D369" s="325"/>
      <c r="E369" s="334"/>
      <c r="F369" s="298" t="str">
        <f t="shared" si="13"/>
        <v>否</v>
      </c>
      <c r="G369" s="173" t="str">
        <f t="shared" si="14"/>
        <v>项</v>
      </c>
    </row>
    <row r="370" ht="36" customHeight="1" spans="1:7">
      <c r="A370" s="465">
        <v>2050102</v>
      </c>
      <c r="B370" s="328" t="s">
        <v>139</v>
      </c>
      <c r="C370" s="325">
        <v>1224</v>
      </c>
      <c r="D370" s="325">
        <v>1398</v>
      </c>
      <c r="E370" s="334">
        <f>IF(C370&gt;0,D370/C370-1,IF(C370&lt;0,-(D370/C370-1),""))</f>
        <v>0.142156862745098</v>
      </c>
      <c r="F370" s="298" t="str">
        <f t="shared" si="13"/>
        <v>是</v>
      </c>
      <c r="G370" s="173" t="str">
        <f t="shared" si="14"/>
        <v>项</v>
      </c>
    </row>
    <row r="371" ht="36" customHeight="1" spans="1:7">
      <c r="A371" s="465">
        <v>2050103</v>
      </c>
      <c r="B371" s="328" t="s">
        <v>140</v>
      </c>
      <c r="C371" s="325"/>
      <c r="D371" s="325"/>
      <c r="E371" s="334"/>
      <c r="F371" s="298" t="str">
        <f t="shared" si="13"/>
        <v>否</v>
      </c>
      <c r="G371" s="173" t="str">
        <f t="shared" si="14"/>
        <v>项</v>
      </c>
    </row>
    <row r="372" ht="36" customHeight="1" spans="1:7">
      <c r="A372" s="465">
        <v>2050199</v>
      </c>
      <c r="B372" s="328" t="s">
        <v>356</v>
      </c>
      <c r="C372" s="325"/>
      <c r="D372" s="325"/>
      <c r="E372" s="334"/>
      <c r="F372" s="298" t="str">
        <f t="shared" si="13"/>
        <v>否</v>
      </c>
      <c r="G372" s="173" t="str">
        <f t="shared" si="14"/>
        <v>项</v>
      </c>
    </row>
    <row r="373" ht="36" customHeight="1" spans="1:7">
      <c r="A373" s="465">
        <v>20502</v>
      </c>
      <c r="B373" s="323" t="s">
        <v>357</v>
      </c>
      <c r="C373" s="325">
        <f>SUBTOTAL(9,C374:C381)</f>
        <v>108036</v>
      </c>
      <c r="D373" s="325">
        <v>102322</v>
      </c>
      <c r="E373" s="339"/>
      <c r="F373" s="298" t="str">
        <f t="shared" si="13"/>
        <v>是</v>
      </c>
      <c r="G373" s="173" t="str">
        <f t="shared" si="14"/>
        <v>款</v>
      </c>
    </row>
    <row r="374" ht="36" customHeight="1" spans="1:7">
      <c r="A374" s="465">
        <v>2050201</v>
      </c>
      <c r="B374" s="328" t="s">
        <v>358</v>
      </c>
      <c r="C374" s="325">
        <v>6309</v>
      </c>
      <c r="D374" s="325">
        <v>5438</v>
      </c>
      <c r="E374" s="334"/>
      <c r="F374" s="298" t="str">
        <f t="shared" si="13"/>
        <v>是</v>
      </c>
      <c r="G374" s="173" t="str">
        <f t="shared" si="14"/>
        <v>项</v>
      </c>
    </row>
    <row r="375" ht="36" customHeight="1" spans="1:7">
      <c r="A375" s="465">
        <v>2050202</v>
      </c>
      <c r="B375" s="328" t="s">
        <v>359</v>
      </c>
      <c r="C375" s="325">
        <v>49721</v>
      </c>
      <c r="D375" s="325">
        <v>49953</v>
      </c>
      <c r="E375" s="334"/>
      <c r="F375" s="298" t="str">
        <f t="shared" si="13"/>
        <v>是</v>
      </c>
      <c r="G375" s="173" t="str">
        <f t="shared" si="14"/>
        <v>项</v>
      </c>
    </row>
    <row r="376" ht="36" customHeight="1" spans="1:7">
      <c r="A376" s="465">
        <v>2050203</v>
      </c>
      <c r="B376" s="328" t="s">
        <v>360</v>
      </c>
      <c r="C376" s="325">
        <v>35501</v>
      </c>
      <c r="D376" s="325">
        <v>33087</v>
      </c>
      <c r="E376" s="334"/>
      <c r="F376" s="298" t="str">
        <f t="shared" ref="F376:F439" si="16">IF(LEN(A376)=3,"是",IF(B376&lt;&gt;"",IF(SUM(C376:D376)&lt;&gt;0,"是","否"),"是"))</f>
        <v>是</v>
      </c>
      <c r="G376" s="173" t="str">
        <f t="shared" ref="G376:G439" si="17">IF(LEN(A376)=3,"类",IF(LEN(A376)=5,"款","项"))</f>
        <v>项</v>
      </c>
    </row>
    <row r="377" ht="36" customHeight="1" spans="1:7">
      <c r="A377" s="465">
        <v>2050204</v>
      </c>
      <c r="B377" s="328" t="s">
        <v>361</v>
      </c>
      <c r="C377" s="325">
        <v>10924</v>
      </c>
      <c r="D377" s="325">
        <v>10844</v>
      </c>
      <c r="E377" s="334"/>
      <c r="F377" s="298" t="str">
        <f t="shared" si="16"/>
        <v>是</v>
      </c>
      <c r="G377" s="173" t="str">
        <f t="shared" si="17"/>
        <v>项</v>
      </c>
    </row>
    <row r="378" ht="36" customHeight="1" spans="1:7">
      <c r="A378" s="465">
        <v>2050205</v>
      </c>
      <c r="B378" s="328" t="s">
        <v>362</v>
      </c>
      <c r="C378" s="325">
        <v>1</v>
      </c>
      <c r="D378" s="325"/>
      <c r="E378" s="334"/>
      <c r="F378" s="298" t="str">
        <f t="shared" si="16"/>
        <v>是</v>
      </c>
      <c r="G378" s="173" t="str">
        <f t="shared" si="17"/>
        <v>项</v>
      </c>
    </row>
    <row r="379" ht="36" customHeight="1" spans="1:7">
      <c r="A379" s="465">
        <v>2050206</v>
      </c>
      <c r="B379" s="328" t="s">
        <v>363</v>
      </c>
      <c r="C379" s="325"/>
      <c r="D379" s="325"/>
      <c r="E379" s="334" t="str">
        <f>IF(C379&gt;0,D379/C379-1,IF(C379&lt;0,-(D379/C379-1),""))</f>
        <v/>
      </c>
      <c r="F379" s="298" t="str">
        <f t="shared" si="16"/>
        <v>否</v>
      </c>
      <c r="G379" s="173" t="str">
        <f t="shared" si="17"/>
        <v>项</v>
      </c>
    </row>
    <row r="380" ht="36" customHeight="1" spans="1:7">
      <c r="A380" s="465">
        <v>2050207</v>
      </c>
      <c r="B380" s="328" t="s">
        <v>364</v>
      </c>
      <c r="C380" s="325"/>
      <c r="D380" s="325"/>
      <c r="E380" s="334" t="str">
        <f>IF(C380&gt;0,D380/C380-1,IF(C380&lt;0,-(D380/C380-1),""))</f>
        <v/>
      </c>
      <c r="F380" s="298" t="str">
        <f t="shared" si="16"/>
        <v>否</v>
      </c>
      <c r="G380" s="173" t="str">
        <f t="shared" si="17"/>
        <v>项</v>
      </c>
    </row>
    <row r="381" ht="36" customHeight="1" spans="1:7">
      <c r="A381" s="465">
        <v>2050299</v>
      </c>
      <c r="B381" s="328" t="s">
        <v>365</v>
      </c>
      <c r="C381" s="325">
        <v>5580</v>
      </c>
      <c r="D381" s="325">
        <v>3000</v>
      </c>
      <c r="E381" s="334"/>
      <c r="F381" s="298" t="str">
        <f t="shared" si="16"/>
        <v>是</v>
      </c>
      <c r="G381" s="173" t="str">
        <f t="shared" si="17"/>
        <v>项</v>
      </c>
    </row>
    <row r="382" ht="36" customHeight="1" spans="1:7">
      <c r="A382" s="465">
        <v>20503</v>
      </c>
      <c r="B382" s="323" t="s">
        <v>366</v>
      </c>
      <c r="C382" s="325">
        <f>C384</f>
        <v>13101</v>
      </c>
      <c r="D382" s="325">
        <v>10820</v>
      </c>
      <c r="E382" s="339"/>
      <c r="F382" s="298" t="str">
        <f t="shared" si="16"/>
        <v>是</v>
      </c>
      <c r="G382" s="173" t="str">
        <f t="shared" si="17"/>
        <v>款</v>
      </c>
    </row>
    <row r="383" ht="36" customHeight="1" spans="1:7">
      <c r="A383" s="465">
        <v>2050301</v>
      </c>
      <c r="B383" s="328" t="s">
        <v>367</v>
      </c>
      <c r="C383" s="325"/>
      <c r="D383" s="325"/>
      <c r="E383" s="334" t="str">
        <f>IF(C383&gt;0,D383/C383-1,IF(C383&lt;0,-(D383/C383-1),""))</f>
        <v/>
      </c>
      <c r="F383" s="298" t="str">
        <f t="shared" si="16"/>
        <v>否</v>
      </c>
      <c r="G383" s="173" t="str">
        <f t="shared" si="17"/>
        <v>项</v>
      </c>
    </row>
    <row r="384" ht="36" customHeight="1" spans="1:7">
      <c r="A384" s="465">
        <v>2050302</v>
      </c>
      <c r="B384" s="328" t="s">
        <v>368</v>
      </c>
      <c r="C384" s="325">
        <v>13101</v>
      </c>
      <c r="D384" s="325">
        <v>10820</v>
      </c>
      <c r="E384" s="334"/>
      <c r="F384" s="298" t="str">
        <f t="shared" si="16"/>
        <v>是</v>
      </c>
      <c r="G384" s="173" t="str">
        <f t="shared" si="17"/>
        <v>项</v>
      </c>
    </row>
    <row r="385" ht="36" customHeight="1" spans="1:7">
      <c r="A385" s="465">
        <v>2050303</v>
      </c>
      <c r="B385" s="328" t="s">
        <v>369</v>
      </c>
      <c r="C385" s="325"/>
      <c r="D385" s="325"/>
      <c r="E385" s="334"/>
      <c r="F385" s="298" t="str">
        <f t="shared" si="16"/>
        <v>否</v>
      </c>
      <c r="G385" s="173" t="str">
        <f t="shared" si="17"/>
        <v>项</v>
      </c>
    </row>
    <row r="386" ht="36" customHeight="1" spans="1:7">
      <c r="A386" s="465">
        <v>2050305</v>
      </c>
      <c r="B386" s="328" t="s">
        <v>370</v>
      </c>
      <c r="C386" s="325"/>
      <c r="D386" s="325"/>
      <c r="E386" s="334"/>
      <c r="F386" s="298" t="str">
        <f t="shared" si="16"/>
        <v>否</v>
      </c>
      <c r="G386" s="173" t="str">
        <f t="shared" si="17"/>
        <v>项</v>
      </c>
    </row>
    <row r="387" ht="36" customHeight="1" spans="1:7">
      <c r="A387" s="465">
        <v>2050399</v>
      </c>
      <c r="B387" s="328" t="s">
        <v>371</v>
      </c>
      <c r="C387" s="325"/>
      <c r="D387" s="325"/>
      <c r="E387" s="334"/>
      <c r="F387" s="298" t="str">
        <f t="shared" si="16"/>
        <v>否</v>
      </c>
      <c r="G387" s="173" t="str">
        <f t="shared" si="17"/>
        <v>项</v>
      </c>
    </row>
    <row r="388" ht="36" customHeight="1" spans="1:7">
      <c r="A388" s="465">
        <v>20504</v>
      </c>
      <c r="B388" s="323" t="s">
        <v>372</v>
      </c>
      <c r="C388" s="325"/>
      <c r="D388" s="325"/>
      <c r="E388" s="339"/>
      <c r="F388" s="298" t="str">
        <f t="shared" si="16"/>
        <v>否</v>
      </c>
      <c r="G388" s="173" t="str">
        <f t="shared" si="17"/>
        <v>款</v>
      </c>
    </row>
    <row r="389" ht="36" customHeight="1" spans="1:7">
      <c r="A389" s="465">
        <v>2050401</v>
      </c>
      <c r="B389" s="328" t="s">
        <v>373</v>
      </c>
      <c r="C389" s="325"/>
      <c r="D389" s="325"/>
      <c r="E389" s="334" t="str">
        <f>IF(C389&gt;0,D389/C389-1,IF(C389&lt;0,-(D389/C389-1),""))</f>
        <v/>
      </c>
      <c r="F389" s="298" t="str">
        <f t="shared" si="16"/>
        <v>否</v>
      </c>
      <c r="G389" s="173" t="str">
        <f t="shared" si="17"/>
        <v>项</v>
      </c>
    </row>
    <row r="390" ht="36" customHeight="1" spans="1:7">
      <c r="A390" s="465">
        <v>2050402</v>
      </c>
      <c r="B390" s="328" t="s">
        <v>374</v>
      </c>
      <c r="C390" s="325"/>
      <c r="D390" s="325"/>
      <c r="E390" s="334"/>
      <c r="F390" s="298" t="str">
        <f t="shared" si="16"/>
        <v>否</v>
      </c>
      <c r="G390" s="173" t="str">
        <f t="shared" si="17"/>
        <v>项</v>
      </c>
    </row>
    <row r="391" ht="36" customHeight="1" spans="1:7">
      <c r="A391" s="465">
        <v>2050403</v>
      </c>
      <c r="B391" s="328" t="s">
        <v>375</v>
      </c>
      <c r="C391" s="325"/>
      <c r="D391" s="325"/>
      <c r="E391" s="334" t="str">
        <f>IF(C391&gt;0,D391/C391-1,IF(C391&lt;0,-(D391/C391-1),""))</f>
        <v/>
      </c>
      <c r="F391" s="298" t="str">
        <f t="shared" si="16"/>
        <v>否</v>
      </c>
      <c r="G391" s="173" t="str">
        <f t="shared" si="17"/>
        <v>项</v>
      </c>
    </row>
    <row r="392" ht="36" customHeight="1" spans="1:7">
      <c r="A392" s="465">
        <v>2050404</v>
      </c>
      <c r="B392" s="328" t="s">
        <v>376</v>
      </c>
      <c r="C392" s="325"/>
      <c r="D392" s="325"/>
      <c r="E392" s="334" t="str">
        <f>IF(C392&gt;0,D392/C392-1,IF(C392&lt;0,-(D392/C392-1),""))</f>
        <v/>
      </c>
      <c r="F392" s="298" t="str">
        <f t="shared" si="16"/>
        <v>否</v>
      </c>
      <c r="G392" s="173" t="str">
        <f t="shared" si="17"/>
        <v>项</v>
      </c>
    </row>
    <row r="393" ht="36" customHeight="1" spans="1:7">
      <c r="A393" s="465">
        <v>2050499</v>
      </c>
      <c r="B393" s="328" t="s">
        <v>377</v>
      </c>
      <c r="C393" s="325"/>
      <c r="D393" s="325"/>
      <c r="E393" s="334" t="str">
        <f>IF(C393&gt;0,D393/C393-1,IF(C393&lt;0,-(D393/C393-1),""))</f>
        <v/>
      </c>
      <c r="F393" s="298" t="str">
        <f t="shared" si="16"/>
        <v>否</v>
      </c>
      <c r="G393" s="173" t="str">
        <f t="shared" si="17"/>
        <v>项</v>
      </c>
    </row>
    <row r="394" ht="36" customHeight="1" spans="1:7">
      <c r="A394" s="465">
        <v>20505</v>
      </c>
      <c r="B394" s="323" t="s">
        <v>378</v>
      </c>
      <c r="C394" s="325"/>
      <c r="D394" s="325"/>
      <c r="E394" s="339"/>
      <c r="F394" s="298" t="str">
        <f t="shared" si="16"/>
        <v>否</v>
      </c>
      <c r="G394" s="173" t="str">
        <f t="shared" si="17"/>
        <v>款</v>
      </c>
    </row>
    <row r="395" ht="36" customHeight="1" spans="1:7">
      <c r="A395" s="465">
        <v>2050501</v>
      </c>
      <c r="B395" s="328" t="s">
        <v>379</v>
      </c>
      <c r="C395" s="325"/>
      <c r="D395" s="325"/>
      <c r="E395" s="334"/>
      <c r="F395" s="298" t="str">
        <f t="shared" si="16"/>
        <v>否</v>
      </c>
      <c r="G395" s="173" t="str">
        <f t="shared" si="17"/>
        <v>项</v>
      </c>
    </row>
    <row r="396" ht="36" customHeight="1" spans="1:7">
      <c r="A396" s="465">
        <v>2050502</v>
      </c>
      <c r="B396" s="328" t="s">
        <v>380</v>
      </c>
      <c r="C396" s="325"/>
      <c r="D396" s="325"/>
      <c r="E396" s="334" t="str">
        <f t="shared" ref="E396:E401" si="18">IF(C396&gt;0,D396/C396-1,IF(C396&lt;0,-(D396/C396-1),""))</f>
        <v/>
      </c>
      <c r="F396" s="298" t="str">
        <f t="shared" si="16"/>
        <v>否</v>
      </c>
      <c r="G396" s="173" t="str">
        <f t="shared" si="17"/>
        <v>项</v>
      </c>
    </row>
    <row r="397" ht="36" customHeight="1" spans="1:7">
      <c r="A397" s="465">
        <v>2050599</v>
      </c>
      <c r="B397" s="328" t="s">
        <v>381</v>
      </c>
      <c r="C397" s="325"/>
      <c r="D397" s="325"/>
      <c r="E397" s="334" t="str">
        <f t="shared" si="18"/>
        <v/>
      </c>
      <c r="F397" s="298" t="str">
        <f t="shared" si="16"/>
        <v>否</v>
      </c>
      <c r="G397" s="173" t="str">
        <f t="shared" si="17"/>
        <v>项</v>
      </c>
    </row>
    <row r="398" ht="36" customHeight="1" spans="1:7">
      <c r="A398" s="465">
        <v>20506</v>
      </c>
      <c r="B398" s="323" t="s">
        <v>382</v>
      </c>
      <c r="C398" s="325"/>
      <c r="D398" s="325"/>
      <c r="E398" s="339" t="str">
        <f t="shared" si="18"/>
        <v/>
      </c>
      <c r="F398" s="298" t="str">
        <f t="shared" si="16"/>
        <v>否</v>
      </c>
      <c r="G398" s="173" t="str">
        <f t="shared" si="17"/>
        <v>款</v>
      </c>
    </row>
    <row r="399" ht="36" customHeight="1" spans="1:7">
      <c r="A399" s="465">
        <v>2050601</v>
      </c>
      <c r="B399" s="328" t="s">
        <v>383</v>
      </c>
      <c r="C399" s="325"/>
      <c r="D399" s="325"/>
      <c r="E399" s="334" t="str">
        <f t="shared" si="18"/>
        <v/>
      </c>
      <c r="F399" s="298" t="str">
        <f t="shared" si="16"/>
        <v>否</v>
      </c>
      <c r="G399" s="173" t="str">
        <f t="shared" si="17"/>
        <v>项</v>
      </c>
    </row>
    <row r="400" ht="36" customHeight="1" spans="1:7">
      <c r="A400" s="465">
        <v>2050602</v>
      </c>
      <c r="B400" s="328" t="s">
        <v>384</v>
      </c>
      <c r="C400" s="325"/>
      <c r="D400" s="325"/>
      <c r="E400" s="334" t="str">
        <f t="shared" si="18"/>
        <v/>
      </c>
      <c r="F400" s="298" t="str">
        <f t="shared" si="16"/>
        <v>否</v>
      </c>
      <c r="G400" s="173" t="str">
        <f t="shared" si="17"/>
        <v>项</v>
      </c>
    </row>
    <row r="401" ht="36" customHeight="1" spans="1:7">
      <c r="A401" s="465">
        <v>2050699</v>
      </c>
      <c r="B401" s="328" t="s">
        <v>385</v>
      </c>
      <c r="C401" s="325"/>
      <c r="D401" s="325"/>
      <c r="E401" s="334" t="str">
        <f t="shared" si="18"/>
        <v/>
      </c>
      <c r="F401" s="298" t="str">
        <f t="shared" si="16"/>
        <v>否</v>
      </c>
      <c r="G401" s="173" t="str">
        <f t="shared" si="17"/>
        <v>项</v>
      </c>
    </row>
    <row r="402" ht="36" customHeight="1" spans="1:7">
      <c r="A402" s="465">
        <v>20507</v>
      </c>
      <c r="B402" s="323" t="s">
        <v>386</v>
      </c>
      <c r="C402" s="325">
        <f>C403</f>
        <v>760</v>
      </c>
      <c r="D402" s="325">
        <v>720</v>
      </c>
      <c r="E402" s="339"/>
      <c r="F402" s="298" t="str">
        <f t="shared" si="16"/>
        <v>是</v>
      </c>
      <c r="G402" s="173" t="str">
        <f t="shared" si="17"/>
        <v>款</v>
      </c>
    </row>
    <row r="403" ht="36" customHeight="1" spans="1:7">
      <c r="A403" s="465">
        <v>2050701</v>
      </c>
      <c r="B403" s="328" t="s">
        <v>387</v>
      </c>
      <c r="C403" s="325">
        <v>760</v>
      </c>
      <c r="D403" s="325">
        <v>720</v>
      </c>
      <c r="E403" s="334"/>
      <c r="F403" s="298" t="str">
        <f t="shared" si="16"/>
        <v>是</v>
      </c>
      <c r="G403" s="173" t="str">
        <f t="shared" si="17"/>
        <v>项</v>
      </c>
    </row>
    <row r="404" ht="36" customHeight="1" spans="1:7">
      <c r="A404" s="465">
        <v>2050702</v>
      </c>
      <c r="B404" s="328" t="s">
        <v>388</v>
      </c>
      <c r="C404" s="325"/>
      <c r="D404" s="325"/>
      <c r="E404" s="334" t="str">
        <f>IF(C404&gt;0,D404/C404-1,IF(C404&lt;0,-(D404/C404-1),""))</f>
        <v/>
      </c>
      <c r="F404" s="298" t="str">
        <f t="shared" si="16"/>
        <v>否</v>
      </c>
      <c r="G404" s="173" t="str">
        <f t="shared" si="17"/>
        <v>项</v>
      </c>
    </row>
    <row r="405" ht="36" customHeight="1" spans="1:7">
      <c r="A405" s="465">
        <v>2050799</v>
      </c>
      <c r="B405" s="328" t="s">
        <v>389</v>
      </c>
      <c r="C405" s="325"/>
      <c r="D405" s="325"/>
      <c r="E405" s="334" t="str">
        <f>IF(C405&gt;0,D405/C405-1,IF(C405&lt;0,-(D405/C405-1),""))</f>
        <v/>
      </c>
      <c r="F405" s="298" t="str">
        <f t="shared" si="16"/>
        <v>否</v>
      </c>
      <c r="G405" s="173" t="str">
        <f t="shared" si="17"/>
        <v>项</v>
      </c>
    </row>
    <row r="406" ht="36" customHeight="1" spans="1:7">
      <c r="A406" s="465">
        <v>20508</v>
      </c>
      <c r="B406" s="323" t="s">
        <v>390</v>
      </c>
      <c r="C406" s="325">
        <f>C407</f>
        <v>378</v>
      </c>
      <c r="D406" s="325">
        <v>263</v>
      </c>
      <c r="E406" s="339"/>
      <c r="F406" s="298" t="str">
        <f t="shared" si="16"/>
        <v>是</v>
      </c>
      <c r="G406" s="173" t="str">
        <f t="shared" si="17"/>
        <v>款</v>
      </c>
    </row>
    <row r="407" ht="36" customHeight="1" spans="1:7">
      <c r="A407" s="465">
        <v>2050801</v>
      </c>
      <c r="B407" s="328" t="s">
        <v>391</v>
      </c>
      <c r="C407" s="325">
        <v>378</v>
      </c>
      <c r="D407" s="325">
        <v>263</v>
      </c>
      <c r="E407" s="334"/>
      <c r="F407" s="298" t="str">
        <f t="shared" si="16"/>
        <v>是</v>
      </c>
      <c r="G407" s="173" t="str">
        <f t="shared" si="17"/>
        <v>项</v>
      </c>
    </row>
    <row r="408" ht="36" customHeight="1" spans="1:7">
      <c r="A408" s="465">
        <v>2050802</v>
      </c>
      <c r="B408" s="328" t="s">
        <v>392</v>
      </c>
      <c r="C408" s="325"/>
      <c r="D408" s="325"/>
      <c r="E408" s="334"/>
      <c r="F408" s="298" t="str">
        <f t="shared" si="16"/>
        <v>否</v>
      </c>
      <c r="G408" s="173" t="str">
        <f t="shared" si="17"/>
        <v>项</v>
      </c>
    </row>
    <row r="409" ht="36" customHeight="1" spans="1:7">
      <c r="A409" s="465">
        <v>2050803</v>
      </c>
      <c r="B409" s="328" t="s">
        <v>393</v>
      </c>
      <c r="C409" s="325"/>
      <c r="D409" s="325"/>
      <c r="E409" s="334"/>
      <c r="F409" s="298" t="str">
        <f t="shared" si="16"/>
        <v>否</v>
      </c>
      <c r="G409" s="173" t="str">
        <f t="shared" si="17"/>
        <v>项</v>
      </c>
    </row>
    <row r="410" ht="36" customHeight="1" spans="1:7">
      <c r="A410" s="465">
        <v>2050804</v>
      </c>
      <c r="B410" s="328" t="s">
        <v>394</v>
      </c>
      <c r="C410" s="325"/>
      <c r="D410" s="325"/>
      <c r="E410" s="334" t="str">
        <f>IF(C410&gt;0,D410/C410-1,IF(C410&lt;0,-(D410/C410-1),""))</f>
        <v/>
      </c>
      <c r="F410" s="298" t="str">
        <f t="shared" si="16"/>
        <v>否</v>
      </c>
      <c r="G410" s="173" t="str">
        <f t="shared" si="17"/>
        <v>项</v>
      </c>
    </row>
    <row r="411" ht="36" customHeight="1" spans="1:7">
      <c r="A411" s="465">
        <v>2050899</v>
      </c>
      <c r="B411" s="328" t="s">
        <v>395</v>
      </c>
      <c r="C411" s="325"/>
      <c r="D411" s="325"/>
      <c r="E411" s="334" t="str">
        <f>IF(C411&gt;0,D411/C411-1,IF(C411&lt;0,-(D411/C411-1),""))</f>
        <v/>
      </c>
      <c r="F411" s="298" t="str">
        <f t="shared" si="16"/>
        <v>否</v>
      </c>
      <c r="G411" s="173" t="str">
        <f t="shared" si="17"/>
        <v>项</v>
      </c>
    </row>
    <row r="412" ht="36" customHeight="1" spans="1:7">
      <c r="A412" s="465">
        <v>20509</v>
      </c>
      <c r="B412" s="323" t="s">
        <v>396</v>
      </c>
      <c r="C412" s="325">
        <f>C418</f>
        <v>6923</v>
      </c>
      <c r="D412" s="325">
        <v>6631</v>
      </c>
      <c r="E412" s="339"/>
      <c r="F412" s="298" t="str">
        <f t="shared" si="16"/>
        <v>是</v>
      </c>
      <c r="G412" s="173" t="str">
        <f t="shared" si="17"/>
        <v>款</v>
      </c>
    </row>
    <row r="413" s="457" customFormat="1" ht="36" customHeight="1" spans="1:7">
      <c r="A413" s="465">
        <v>2050901</v>
      </c>
      <c r="B413" s="328" t="s">
        <v>397</v>
      </c>
      <c r="C413" s="325"/>
      <c r="D413" s="325"/>
      <c r="E413" s="334" t="str">
        <f>IF(C413&gt;0,D413/C413-1,IF(C413&lt;0,-(D413/C413-1),""))</f>
        <v/>
      </c>
      <c r="F413" s="298" t="str">
        <f t="shared" si="16"/>
        <v>否</v>
      </c>
      <c r="G413" s="173" t="str">
        <f t="shared" si="17"/>
        <v>项</v>
      </c>
    </row>
    <row r="414" ht="36" customHeight="1" spans="1:7">
      <c r="A414" s="465">
        <v>2050902</v>
      </c>
      <c r="B414" s="328" t="s">
        <v>398</v>
      </c>
      <c r="C414" s="325"/>
      <c r="D414" s="325"/>
      <c r="E414" s="334" t="str">
        <f>IF(C414&gt;0,D414/C414-1,IF(C414&lt;0,-(D414/C414-1),""))</f>
        <v/>
      </c>
      <c r="F414" s="298" t="str">
        <f t="shared" si="16"/>
        <v>否</v>
      </c>
      <c r="G414" s="173" t="str">
        <f t="shared" si="17"/>
        <v>项</v>
      </c>
    </row>
    <row r="415" ht="36" customHeight="1" spans="1:7">
      <c r="A415" s="465">
        <v>2050903</v>
      </c>
      <c r="B415" s="328" t="s">
        <v>399</v>
      </c>
      <c r="C415" s="325"/>
      <c r="D415" s="325"/>
      <c r="E415" s="334" t="str">
        <f>IF(C415&gt;0,D415/C415-1,IF(C415&lt;0,-(D415/C415-1),""))</f>
        <v/>
      </c>
      <c r="F415" s="298" t="str">
        <f t="shared" si="16"/>
        <v>否</v>
      </c>
      <c r="G415" s="173" t="str">
        <f t="shared" si="17"/>
        <v>项</v>
      </c>
    </row>
    <row r="416" s="457" customFormat="1" ht="36" customHeight="1" spans="1:7">
      <c r="A416" s="465">
        <v>2050904</v>
      </c>
      <c r="B416" s="328" t="s">
        <v>400</v>
      </c>
      <c r="C416" s="325"/>
      <c r="D416" s="325"/>
      <c r="E416" s="334" t="str">
        <f>IF(C416&gt;0,D416/C416-1,IF(C416&lt;0,-(D416/C416-1),""))</f>
        <v/>
      </c>
      <c r="F416" s="298" t="str">
        <f t="shared" si="16"/>
        <v>否</v>
      </c>
      <c r="G416" s="173" t="str">
        <f t="shared" si="17"/>
        <v>项</v>
      </c>
    </row>
    <row r="417" ht="36" customHeight="1" spans="1:7">
      <c r="A417" s="465">
        <v>2050905</v>
      </c>
      <c r="B417" s="328" t="s">
        <v>401</v>
      </c>
      <c r="C417" s="325"/>
      <c r="D417" s="325"/>
      <c r="E417" s="334" t="str">
        <f>IF(C417&gt;0,D417/C417-1,IF(C417&lt;0,-(D417/C417-1),""))</f>
        <v/>
      </c>
      <c r="F417" s="298" t="str">
        <f t="shared" si="16"/>
        <v>否</v>
      </c>
      <c r="G417" s="173" t="str">
        <f t="shared" si="17"/>
        <v>项</v>
      </c>
    </row>
    <row r="418" ht="36" customHeight="1" spans="1:7">
      <c r="A418" s="465">
        <v>2050999</v>
      </c>
      <c r="B418" s="328" t="s">
        <v>402</v>
      </c>
      <c r="C418" s="325">
        <v>6923</v>
      </c>
      <c r="D418" s="325">
        <v>6631</v>
      </c>
      <c r="E418" s="334"/>
      <c r="F418" s="298" t="str">
        <f t="shared" si="16"/>
        <v>是</v>
      </c>
      <c r="G418" s="173" t="str">
        <f t="shared" si="17"/>
        <v>项</v>
      </c>
    </row>
    <row r="419" ht="36" customHeight="1" spans="1:7">
      <c r="A419" s="465">
        <v>20599</v>
      </c>
      <c r="B419" s="323" t="s">
        <v>403</v>
      </c>
      <c r="C419" s="325">
        <f>C420</f>
        <v>385</v>
      </c>
      <c r="D419" s="325">
        <v>656</v>
      </c>
      <c r="E419" s="339"/>
      <c r="F419" s="298" t="str">
        <f t="shared" si="16"/>
        <v>是</v>
      </c>
      <c r="G419" s="173" t="str">
        <f t="shared" si="17"/>
        <v>款</v>
      </c>
    </row>
    <row r="420" ht="36" customHeight="1" spans="1:7">
      <c r="A420" s="331">
        <v>2059999</v>
      </c>
      <c r="B420" s="328" t="s">
        <v>404</v>
      </c>
      <c r="C420" s="325">
        <v>385</v>
      </c>
      <c r="D420" s="325">
        <v>656</v>
      </c>
      <c r="E420" s="334"/>
      <c r="F420" s="298" t="str">
        <f t="shared" si="16"/>
        <v>是</v>
      </c>
      <c r="G420" s="173" t="str">
        <f t="shared" si="17"/>
        <v>项</v>
      </c>
    </row>
    <row r="421" ht="36" customHeight="1" spans="1:7">
      <c r="A421" s="473" t="s">
        <v>405</v>
      </c>
      <c r="B421" s="472" t="s">
        <v>352</v>
      </c>
      <c r="C421" s="325"/>
      <c r="D421" s="325"/>
      <c r="E421" s="339"/>
      <c r="F421" s="298" t="str">
        <f t="shared" si="16"/>
        <v>否</v>
      </c>
      <c r="G421" s="173" t="str">
        <f t="shared" si="17"/>
        <v>项</v>
      </c>
    </row>
    <row r="422" ht="36" customHeight="1" spans="1:7">
      <c r="A422" s="473" t="s">
        <v>406</v>
      </c>
      <c r="B422" s="472" t="s">
        <v>407</v>
      </c>
      <c r="C422" s="325"/>
      <c r="D422" s="325"/>
      <c r="E422" s="339"/>
      <c r="F422" s="298" t="str">
        <f t="shared" si="16"/>
        <v>否</v>
      </c>
      <c r="G422" s="173" t="str">
        <f t="shared" si="17"/>
        <v>项</v>
      </c>
    </row>
    <row r="423" ht="36" customHeight="1" spans="1:7">
      <c r="A423" s="465">
        <v>206</v>
      </c>
      <c r="B423" s="323" t="s">
        <v>79</v>
      </c>
      <c r="C423" s="325">
        <f>C424+C459+C474</f>
        <v>71</v>
      </c>
      <c r="D423" s="325">
        <f>D424+D459+D474</f>
        <v>261</v>
      </c>
      <c r="E423" s="339"/>
      <c r="F423" s="298" t="str">
        <f t="shared" si="16"/>
        <v>是</v>
      </c>
      <c r="G423" s="173" t="str">
        <f t="shared" si="17"/>
        <v>类</v>
      </c>
    </row>
    <row r="424" ht="36" customHeight="1" spans="1:7">
      <c r="A424" s="465">
        <v>20601</v>
      </c>
      <c r="B424" s="323" t="s">
        <v>408</v>
      </c>
      <c r="C424" s="325">
        <f>C425</f>
        <v>0</v>
      </c>
      <c r="D424" s="325">
        <v>187</v>
      </c>
      <c r="E424" s="339"/>
      <c r="F424" s="298" t="str">
        <f t="shared" si="16"/>
        <v>是</v>
      </c>
      <c r="G424" s="173" t="str">
        <f t="shared" si="17"/>
        <v>款</v>
      </c>
    </row>
    <row r="425" ht="36" customHeight="1" spans="1:7">
      <c r="A425" s="465">
        <v>2060101</v>
      </c>
      <c r="B425" s="328" t="s">
        <v>138</v>
      </c>
      <c r="C425" s="325"/>
      <c r="D425" s="325">
        <v>187</v>
      </c>
      <c r="E425" s="334"/>
      <c r="F425" s="298" t="str">
        <f t="shared" si="16"/>
        <v>是</v>
      </c>
      <c r="G425" s="173" t="str">
        <f t="shared" si="17"/>
        <v>项</v>
      </c>
    </row>
    <row r="426" ht="36" customHeight="1" spans="1:7">
      <c r="A426" s="465">
        <v>2060102</v>
      </c>
      <c r="B426" s="328" t="s">
        <v>139</v>
      </c>
      <c r="C426" s="325"/>
      <c r="D426" s="325"/>
      <c r="E426" s="334" t="str">
        <f>IF(C426&gt;0,D426/C426-1,IF(C426&lt;0,-(D426/C426-1),""))</f>
        <v/>
      </c>
      <c r="F426" s="298" t="str">
        <f t="shared" si="16"/>
        <v>否</v>
      </c>
      <c r="G426" s="173" t="str">
        <f t="shared" si="17"/>
        <v>项</v>
      </c>
    </row>
    <row r="427" ht="36" customHeight="1" spans="1:7">
      <c r="A427" s="465">
        <v>2060103</v>
      </c>
      <c r="B427" s="328" t="s">
        <v>140</v>
      </c>
      <c r="C427" s="325"/>
      <c r="D427" s="325"/>
      <c r="E427" s="334"/>
      <c r="F427" s="298" t="str">
        <f t="shared" si="16"/>
        <v>否</v>
      </c>
      <c r="G427" s="173" t="str">
        <f t="shared" si="17"/>
        <v>项</v>
      </c>
    </row>
    <row r="428" ht="36" customHeight="1" spans="1:7">
      <c r="A428" s="465">
        <v>2060199</v>
      </c>
      <c r="B428" s="328" t="s">
        <v>409</v>
      </c>
      <c r="C428" s="325"/>
      <c r="D428" s="325"/>
      <c r="E428" s="334"/>
      <c r="F428" s="298" t="str">
        <f t="shared" si="16"/>
        <v>否</v>
      </c>
      <c r="G428" s="173" t="str">
        <f t="shared" si="17"/>
        <v>项</v>
      </c>
    </row>
    <row r="429" ht="36" customHeight="1" spans="1:7">
      <c r="A429" s="465">
        <v>20602</v>
      </c>
      <c r="B429" s="323" t="s">
        <v>410</v>
      </c>
      <c r="C429" s="325"/>
      <c r="D429" s="325"/>
      <c r="E429" s="339"/>
      <c r="F429" s="298" t="str">
        <f t="shared" si="16"/>
        <v>否</v>
      </c>
      <c r="G429" s="173" t="str">
        <f t="shared" si="17"/>
        <v>款</v>
      </c>
    </row>
    <row r="430" ht="36" customHeight="1" spans="1:7">
      <c r="A430" s="465">
        <v>2060201</v>
      </c>
      <c r="B430" s="328" t="s">
        <v>411</v>
      </c>
      <c r="C430" s="325"/>
      <c r="D430" s="325"/>
      <c r="E430" s="334"/>
      <c r="F430" s="298" t="str">
        <f t="shared" si="16"/>
        <v>否</v>
      </c>
      <c r="G430" s="173" t="str">
        <f t="shared" si="17"/>
        <v>项</v>
      </c>
    </row>
    <row r="431" ht="36" customHeight="1" spans="1:7">
      <c r="A431" s="465">
        <v>2060203</v>
      </c>
      <c r="B431" s="328" t="s">
        <v>412</v>
      </c>
      <c r="C431" s="325"/>
      <c r="D431" s="325"/>
      <c r="E431" s="334" t="str">
        <f>IF(C431&gt;0,D431/C431-1,IF(C431&lt;0,-(D431/C431-1),""))</f>
        <v/>
      </c>
      <c r="F431" s="298" t="str">
        <f t="shared" si="16"/>
        <v>否</v>
      </c>
      <c r="G431" s="173" t="str">
        <f t="shared" si="17"/>
        <v>项</v>
      </c>
    </row>
    <row r="432" ht="36" customHeight="1" spans="1:7">
      <c r="A432" s="465">
        <v>2060204</v>
      </c>
      <c r="B432" s="328" t="s">
        <v>413</v>
      </c>
      <c r="C432" s="325"/>
      <c r="D432" s="325"/>
      <c r="E432" s="334" t="str">
        <f>IF(C432&gt;0,D432/C432-1,IF(C432&lt;0,-(D432/C432-1),""))</f>
        <v/>
      </c>
      <c r="F432" s="298" t="str">
        <f t="shared" si="16"/>
        <v>否</v>
      </c>
      <c r="G432" s="173" t="str">
        <f t="shared" si="17"/>
        <v>项</v>
      </c>
    </row>
    <row r="433" ht="36" customHeight="1" spans="1:7">
      <c r="A433" s="465">
        <v>2060205</v>
      </c>
      <c r="B433" s="328" t="s">
        <v>414</v>
      </c>
      <c r="C433" s="325"/>
      <c r="D433" s="325"/>
      <c r="E433" s="334" t="str">
        <f>IF(C433&gt;0,D433/C433-1,IF(C433&lt;0,-(D433/C433-1),""))</f>
        <v/>
      </c>
      <c r="F433" s="298" t="str">
        <f t="shared" si="16"/>
        <v>否</v>
      </c>
      <c r="G433" s="173" t="str">
        <f t="shared" si="17"/>
        <v>项</v>
      </c>
    </row>
    <row r="434" ht="36" customHeight="1" spans="1:7">
      <c r="A434" s="465">
        <v>2060206</v>
      </c>
      <c r="B434" s="328" t="s">
        <v>415</v>
      </c>
      <c r="C434" s="325"/>
      <c r="D434" s="325"/>
      <c r="E434" s="334"/>
      <c r="F434" s="298" t="str">
        <f t="shared" si="16"/>
        <v>否</v>
      </c>
      <c r="G434" s="173" t="str">
        <f t="shared" si="17"/>
        <v>项</v>
      </c>
    </row>
    <row r="435" ht="36" customHeight="1" spans="1:7">
      <c r="A435" s="465">
        <v>2060207</v>
      </c>
      <c r="B435" s="328" t="s">
        <v>416</v>
      </c>
      <c r="C435" s="325"/>
      <c r="D435" s="325"/>
      <c r="E435" s="334" t="str">
        <f>IF(C435&gt;0,D435/C435-1,IF(C435&lt;0,-(D435/C435-1),""))</f>
        <v/>
      </c>
      <c r="F435" s="298" t="str">
        <f t="shared" si="16"/>
        <v>否</v>
      </c>
      <c r="G435" s="173" t="str">
        <f t="shared" si="17"/>
        <v>项</v>
      </c>
    </row>
    <row r="436" ht="36" customHeight="1" spans="1:7">
      <c r="A436" s="467">
        <v>2060208</v>
      </c>
      <c r="B436" s="474" t="s">
        <v>417</v>
      </c>
      <c r="C436" s="325"/>
      <c r="D436" s="325"/>
      <c r="E436" s="334" t="str">
        <f>IF(C436&gt;0,D436/C436-1,IF(C436&lt;0,-(D436/C436-1),""))</f>
        <v/>
      </c>
      <c r="F436" s="298" t="str">
        <f t="shared" si="16"/>
        <v>否</v>
      </c>
      <c r="G436" s="173" t="str">
        <f t="shared" si="17"/>
        <v>项</v>
      </c>
    </row>
    <row r="437" ht="36" customHeight="1" spans="1:7">
      <c r="A437" s="465">
        <v>2060299</v>
      </c>
      <c r="B437" s="328" t="s">
        <v>418</v>
      </c>
      <c r="C437" s="325"/>
      <c r="D437" s="325"/>
      <c r="E437" s="334"/>
      <c r="F437" s="298" t="str">
        <f t="shared" si="16"/>
        <v>否</v>
      </c>
      <c r="G437" s="173" t="str">
        <f t="shared" si="17"/>
        <v>项</v>
      </c>
    </row>
    <row r="438" ht="36" customHeight="1" spans="1:7">
      <c r="A438" s="465">
        <v>20603</v>
      </c>
      <c r="B438" s="323" t="s">
        <v>419</v>
      </c>
      <c r="C438" s="325"/>
      <c r="D438" s="325"/>
      <c r="E438" s="339"/>
      <c r="F438" s="298" t="str">
        <f t="shared" si="16"/>
        <v>否</v>
      </c>
      <c r="G438" s="173" t="str">
        <f t="shared" si="17"/>
        <v>款</v>
      </c>
    </row>
    <row r="439" ht="36" customHeight="1" spans="1:7">
      <c r="A439" s="465">
        <v>2060301</v>
      </c>
      <c r="B439" s="328" t="s">
        <v>411</v>
      </c>
      <c r="C439" s="325"/>
      <c r="D439" s="325"/>
      <c r="E439" s="334"/>
      <c r="F439" s="298" t="str">
        <f t="shared" si="16"/>
        <v>否</v>
      </c>
      <c r="G439" s="173" t="str">
        <f t="shared" si="17"/>
        <v>项</v>
      </c>
    </row>
    <row r="440" ht="36" customHeight="1" spans="1:7">
      <c r="A440" s="465">
        <v>2060302</v>
      </c>
      <c r="B440" s="328" t="s">
        <v>420</v>
      </c>
      <c r="C440" s="325"/>
      <c r="D440" s="325"/>
      <c r="E440" s="334"/>
      <c r="F440" s="298" t="str">
        <f t="shared" ref="F440:F503" si="19">IF(LEN(A440)=3,"是",IF(B440&lt;&gt;"",IF(SUM(C440:D440)&lt;&gt;0,"是","否"),"是"))</f>
        <v>否</v>
      </c>
      <c r="G440" s="173" t="str">
        <f t="shared" ref="G440:G503" si="20">IF(LEN(A440)=3,"类",IF(LEN(A440)=5,"款","项"))</f>
        <v>项</v>
      </c>
    </row>
    <row r="441" ht="36" customHeight="1" spans="1:7">
      <c r="A441" s="465">
        <v>2060303</v>
      </c>
      <c r="B441" s="328" t="s">
        <v>421</v>
      </c>
      <c r="C441" s="325"/>
      <c r="D441" s="325"/>
      <c r="E441" s="334" t="str">
        <f>IF(C441&gt;0,D441/C441-1,IF(C441&lt;0,-(D441/C441-1),""))</f>
        <v/>
      </c>
      <c r="F441" s="298" t="str">
        <f t="shared" si="19"/>
        <v>否</v>
      </c>
      <c r="G441" s="173" t="str">
        <f t="shared" si="20"/>
        <v>项</v>
      </c>
    </row>
    <row r="442" ht="36" customHeight="1" spans="1:7">
      <c r="A442" s="465">
        <v>2060304</v>
      </c>
      <c r="B442" s="328" t="s">
        <v>422</v>
      </c>
      <c r="C442" s="325"/>
      <c r="D442" s="325"/>
      <c r="E442" s="334" t="str">
        <f>IF(C442&gt;0,D442/C442-1,IF(C442&lt;0,-(D442/C442-1),""))</f>
        <v/>
      </c>
      <c r="F442" s="298" t="str">
        <f t="shared" si="19"/>
        <v>否</v>
      </c>
      <c r="G442" s="173" t="str">
        <f t="shared" si="20"/>
        <v>项</v>
      </c>
    </row>
    <row r="443" ht="36" customHeight="1" spans="1:7">
      <c r="A443" s="465">
        <v>2060399</v>
      </c>
      <c r="B443" s="328" t="s">
        <v>423</v>
      </c>
      <c r="C443" s="325"/>
      <c r="D443" s="325"/>
      <c r="E443" s="334" t="str">
        <f>IF(C443&gt;0,D443/C443-1,IF(C443&lt;0,-(D443/C443-1),""))</f>
        <v/>
      </c>
      <c r="F443" s="298" t="str">
        <f t="shared" si="19"/>
        <v>否</v>
      </c>
      <c r="G443" s="173" t="str">
        <f t="shared" si="20"/>
        <v>项</v>
      </c>
    </row>
    <row r="444" ht="36" customHeight="1" spans="1:7">
      <c r="A444" s="465">
        <v>20604</v>
      </c>
      <c r="B444" s="323" t="s">
        <v>424</v>
      </c>
      <c r="C444" s="325"/>
      <c r="D444" s="325">
        <v>0</v>
      </c>
      <c r="E444" s="339"/>
      <c r="F444" s="298" t="str">
        <f t="shared" si="19"/>
        <v>否</v>
      </c>
      <c r="G444" s="173" t="str">
        <f t="shared" si="20"/>
        <v>款</v>
      </c>
    </row>
    <row r="445" ht="36" customHeight="1" spans="1:7">
      <c r="A445" s="465">
        <v>2060401</v>
      </c>
      <c r="B445" s="328" t="s">
        <v>411</v>
      </c>
      <c r="C445" s="325"/>
      <c r="D445" s="325"/>
      <c r="E445" s="334"/>
      <c r="F445" s="298" t="str">
        <f t="shared" si="19"/>
        <v>否</v>
      </c>
      <c r="G445" s="173" t="str">
        <f t="shared" si="20"/>
        <v>项</v>
      </c>
    </row>
    <row r="446" ht="36" customHeight="1" spans="1:7">
      <c r="A446" s="465">
        <v>2060404</v>
      </c>
      <c r="B446" s="328" t="s">
        <v>425</v>
      </c>
      <c r="C446" s="325"/>
      <c r="D446" s="325"/>
      <c r="E446" s="334"/>
      <c r="F446" s="298" t="str">
        <f t="shared" si="19"/>
        <v>否</v>
      </c>
      <c r="G446" s="173" t="str">
        <f t="shared" si="20"/>
        <v>项</v>
      </c>
    </row>
    <row r="447" ht="36" customHeight="1" spans="1:7">
      <c r="A447" s="475">
        <v>2060405</v>
      </c>
      <c r="B447" s="328" t="s">
        <v>426</v>
      </c>
      <c r="C447" s="325"/>
      <c r="D447" s="325"/>
      <c r="E447" s="334"/>
      <c r="F447" s="298" t="str">
        <f t="shared" si="19"/>
        <v>否</v>
      </c>
      <c r="G447" s="173" t="str">
        <f t="shared" si="20"/>
        <v>项</v>
      </c>
    </row>
    <row r="448" ht="36" customHeight="1" spans="1:7">
      <c r="A448" s="465">
        <v>2060499</v>
      </c>
      <c r="B448" s="328" t="s">
        <v>427</v>
      </c>
      <c r="C448" s="325"/>
      <c r="D448" s="325">
        <v>0</v>
      </c>
      <c r="E448" s="334"/>
      <c r="F448" s="298" t="str">
        <f t="shared" si="19"/>
        <v>否</v>
      </c>
      <c r="G448" s="173" t="str">
        <f t="shared" si="20"/>
        <v>项</v>
      </c>
    </row>
    <row r="449" ht="36" customHeight="1" spans="1:7">
      <c r="A449" s="465">
        <v>20605</v>
      </c>
      <c r="B449" s="323" t="s">
        <v>428</v>
      </c>
      <c r="C449" s="325"/>
      <c r="D449" s="325"/>
      <c r="E449" s="339"/>
      <c r="F449" s="298" t="str">
        <f t="shared" si="19"/>
        <v>否</v>
      </c>
      <c r="G449" s="173" t="str">
        <f t="shared" si="20"/>
        <v>款</v>
      </c>
    </row>
    <row r="450" ht="36" customHeight="1" spans="1:7">
      <c r="A450" s="465">
        <v>2060501</v>
      </c>
      <c r="B450" s="328" t="s">
        <v>411</v>
      </c>
      <c r="C450" s="325"/>
      <c r="D450" s="325"/>
      <c r="E450" s="334"/>
      <c r="F450" s="298" t="str">
        <f t="shared" si="19"/>
        <v>否</v>
      </c>
      <c r="G450" s="173" t="str">
        <f t="shared" si="20"/>
        <v>项</v>
      </c>
    </row>
    <row r="451" ht="36" customHeight="1" spans="1:7">
      <c r="A451" s="465">
        <v>2060502</v>
      </c>
      <c r="B451" s="328" t="s">
        <v>429</v>
      </c>
      <c r="C451" s="325"/>
      <c r="D451" s="325"/>
      <c r="E451" s="334" t="str">
        <f>IF(C451&gt;0,D451/C451-1,IF(C451&lt;0,-(D451/C451-1),""))</f>
        <v/>
      </c>
      <c r="F451" s="298" t="str">
        <f t="shared" si="19"/>
        <v>否</v>
      </c>
      <c r="G451" s="173" t="str">
        <f t="shared" si="20"/>
        <v>项</v>
      </c>
    </row>
    <row r="452" ht="36" customHeight="1" spans="1:7">
      <c r="A452" s="465">
        <v>2060503</v>
      </c>
      <c r="B452" s="328" t="s">
        <v>430</v>
      </c>
      <c r="C452" s="325"/>
      <c r="D452" s="325"/>
      <c r="E452" s="334"/>
      <c r="F452" s="298" t="str">
        <f t="shared" si="19"/>
        <v>否</v>
      </c>
      <c r="G452" s="173" t="str">
        <f t="shared" si="20"/>
        <v>项</v>
      </c>
    </row>
    <row r="453" ht="36" customHeight="1" spans="1:7">
      <c r="A453" s="465">
        <v>2060599</v>
      </c>
      <c r="B453" s="328" t="s">
        <v>431</v>
      </c>
      <c r="C453" s="325"/>
      <c r="D453" s="325"/>
      <c r="E453" s="334"/>
      <c r="F453" s="298" t="str">
        <f t="shared" si="19"/>
        <v>否</v>
      </c>
      <c r="G453" s="173" t="str">
        <f t="shared" si="20"/>
        <v>项</v>
      </c>
    </row>
    <row r="454" ht="36" customHeight="1" spans="1:7">
      <c r="A454" s="465">
        <v>20606</v>
      </c>
      <c r="B454" s="323" t="s">
        <v>432</v>
      </c>
      <c r="C454" s="325"/>
      <c r="D454" s="325"/>
      <c r="E454" s="339"/>
      <c r="F454" s="298" t="str">
        <f t="shared" si="19"/>
        <v>否</v>
      </c>
      <c r="G454" s="173" t="str">
        <f t="shared" si="20"/>
        <v>款</v>
      </c>
    </row>
    <row r="455" ht="36" customHeight="1" spans="1:7">
      <c r="A455" s="465">
        <v>2060601</v>
      </c>
      <c r="B455" s="328" t="s">
        <v>433</v>
      </c>
      <c r="C455" s="325"/>
      <c r="D455" s="325"/>
      <c r="E455" s="334"/>
      <c r="F455" s="298" t="str">
        <f t="shared" si="19"/>
        <v>否</v>
      </c>
      <c r="G455" s="173" t="str">
        <f t="shared" si="20"/>
        <v>项</v>
      </c>
    </row>
    <row r="456" ht="36" customHeight="1" spans="1:7">
      <c r="A456" s="465">
        <v>2060602</v>
      </c>
      <c r="B456" s="328" t="s">
        <v>434</v>
      </c>
      <c r="C456" s="325"/>
      <c r="D456" s="325"/>
      <c r="E456" s="334"/>
      <c r="F456" s="298" t="str">
        <f t="shared" si="19"/>
        <v>否</v>
      </c>
      <c r="G456" s="173" t="str">
        <f t="shared" si="20"/>
        <v>项</v>
      </c>
    </row>
    <row r="457" ht="36" customHeight="1" spans="1:7">
      <c r="A457" s="465">
        <v>2060603</v>
      </c>
      <c r="B457" s="328" t="s">
        <v>435</v>
      </c>
      <c r="C457" s="325"/>
      <c r="D457" s="325"/>
      <c r="E457" s="334" t="str">
        <f>IF(C457&gt;0,D457/C457-1,IF(C457&lt;0,-(D457/C457-1),""))</f>
        <v/>
      </c>
      <c r="F457" s="298" t="str">
        <f t="shared" si="19"/>
        <v>否</v>
      </c>
      <c r="G457" s="173" t="str">
        <f t="shared" si="20"/>
        <v>项</v>
      </c>
    </row>
    <row r="458" ht="36" customHeight="1" spans="1:7">
      <c r="A458" s="465">
        <v>2060699</v>
      </c>
      <c r="B458" s="328" t="s">
        <v>436</v>
      </c>
      <c r="C458" s="325"/>
      <c r="D458" s="325"/>
      <c r="E458" s="334"/>
      <c r="F458" s="298" t="str">
        <f t="shared" si="19"/>
        <v>否</v>
      </c>
      <c r="G458" s="173" t="str">
        <f t="shared" si="20"/>
        <v>项</v>
      </c>
    </row>
    <row r="459" ht="36" customHeight="1" spans="1:7">
      <c r="A459" s="465">
        <v>20607</v>
      </c>
      <c r="B459" s="323" t="s">
        <v>437</v>
      </c>
      <c r="C459" s="325">
        <f>SUBTOTAL(9,C461:C465)</f>
        <v>21</v>
      </c>
      <c r="D459" s="325">
        <v>24</v>
      </c>
      <c r="E459" s="339"/>
      <c r="F459" s="298" t="str">
        <f t="shared" si="19"/>
        <v>是</v>
      </c>
      <c r="G459" s="173" t="str">
        <f t="shared" si="20"/>
        <v>款</v>
      </c>
    </row>
    <row r="460" ht="36" customHeight="1" spans="1:7">
      <c r="A460" s="465">
        <v>2060701</v>
      </c>
      <c r="B460" s="328" t="s">
        <v>411</v>
      </c>
      <c r="C460" s="325"/>
      <c r="D460" s="325"/>
      <c r="E460" s="334"/>
      <c r="F460" s="298" t="str">
        <f t="shared" si="19"/>
        <v>否</v>
      </c>
      <c r="G460" s="173" t="str">
        <f t="shared" si="20"/>
        <v>项</v>
      </c>
    </row>
    <row r="461" ht="36" customHeight="1" spans="1:7">
      <c r="A461" s="465">
        <v>2060702</v>
      </c>
      <c r="B461" s="328" t="s">
        <v>438</v>
      </c>
      <c r="C461" s="325">
        <v>16</v>
      </c>
      <c r="D461" s="325">
        <v>24</v>
      </c>
      <c r="E461" s="334"/>
      <c r="F461" s="298" t="str">
        <f t="shared" si="19"/>
        <v>是</v>
      </c>
      <c r="G461" s="173" t="str">
        <f t="shared" si="20"/>
        <v>项</v>
      </c>
    </row>
    <row r="462" ht="36" customHeight="1" spans="1:7">
      <c r="A462" s="465">
        <v>2060703</v>
      </c>
      <c r="B462" s="328" t="s">
        <v>439</v>
      </c>
      <c r="C462" s="325"/>
      <c r="D462" s="325"/>
      <c r="E462" s="334"/>
      <c r="F462" s="298" t="str">
        <f t="shared" si="19"/>
        <v>否</v>
      </c>
      <c r="G462" s="173" t="str">
        <f t="shared" si="20"/>
        <v>项</v>
      </c>
    </row>
    <row r="463" ht="36" customHeight="1" spans="1:7">
      <c r="A463" s="465">
        <v>2060704</v>
      </c>
      <c r="B463" s="328" t="s">
        <v>440</v>
      </c>
      <c r="C463" s="325"/>
      <c r="D463" s="325"/>
      <c r="E463" s="334"/>
      <c r="F463" s="298" t="str">
        <f t="shared" si="19"/>
        <v>否</v>
      </c>
      <c r="G463" s="173" t="str">
        <f t="shared" si="20"/>
        <v>项</v>
      </c>
    </row>
    <row r="464" ht="36" customHeight="1" spans="1:7">
      <c r="A464" s="465">
        <v>2060705</v>
      </c>
      <c r="B464" s="328" t="s">
        <v>441</v>
      </c>
      <c r="C464" s="325"/>
      <c r="D464" s="325"/>
      <c r="E464" s="334" t="str">
        <f>IF(C464&gt;0,D464/C464-1,IF(C464&lt;0,-(D464/C464-1),""))</f>
        <v/>
      </c>
      <c r="F464" s="298" t="str">
        <f t="shared" si="19"/>
        <v>否</v>
      </c>
      <c r="G464" s="173" t="str">
        <f t="shared" si="20"/>
        <v>项</v>
      </c>
    </row>
    <row r="465" ht="36" customHeight="1" spans="1:7">
      <c r="A465" s="465">
        <v>2060799</v>
      </c>
      <c r="B465" s="328" t="s">
        <v>442</v>
      </c>
      <c r="C465" s="325">
        <v>5</v>
      </c>
      <c r="D465" s="325"/>
      <c r="E465" s="334"/>
      <c r="F465" s="298" t="str">
        <f t="shared" si="19"/>
        <v>是</v>
      </c>
      <c r="G465" s="173" t="str">
        <f t="shared" si="20"/>
        <v>项</v>
      </c>
    </row>
    <row r="466" ht="36" customHeight="1" spans="1:7">
      <c r="A466" s="465">
        <v>20608</v>
      </c>
      <c r="B466" s="323" t="s">
        <v>443</v>
      </c>
      <c r="C466" s="325"/>
      <c r="D466" s="325"/>
      <c r="E466" s="339"/>
      <c r="F466" s="298" t="str">
        <f t="shared" si="19"/>
        <v>否</v>
      </c>
      <c r="G466" s="173" t="str">
        <f t="shared" si="20"/>
        <v>款</v>
      </c>
    </row>
    <row r="467" ht="36" customHeight="1" spans="1:7">
      <c r="A467" s="465">
        <v>2060801</v>
      </c>
      <c r="B467" s="328" t="s">
        <v>444</v>
      </c>
      <c r="C467" s="325"/>
      <c r="D467" s="325"/>
      <c r="E467" s="334"/>
      <c r="F467" s="298" t="str">
        <f t="shared" si="19"/>
        <v>否</v>
      </c>
      <c r="G467" s="173" t="str">
        <f t="shared" si="20"/>
        <v>项</v>
      </c>
    </row>
    <row r="468" ht="36" customHeight="1" spans="1:7">
      <c r="A468" s="465">
        <v>2060802</v>
      </c>
      <c r="B468" s="328" t="s">
        <v>445</v>
      </c>
      <c r="C468" s="325"/>
      <c r="D468" s="325"/>
      <c r="E468" s="334"/>
      <c r="F468" s="298" t="str">
        <f t="shared" si="19"/>
        <v>否</v>
      </c>
      <c r="G468" s="173" t="str">
        <f t="shared" si="20"/>
        <v>项</v>
      </c>
    </row>
    <row r="469" ht="36" customHeight="1" spans="1:7">
      <c r="A469" s="465">
        <v>2060899</v>
      </c>
      <c r="B469" s="328" t="s">
        <v>446</v>
      </c>
      <c r="C469" s="325"/>
      <c r="D469" s="325"/>
      <c r="E469" s="334" t="str">
        <f>IF(C469&gt;0,D469/C469-1,IF(C469&lt;0,-(D469/C469-1),""))</f>
        <v/>
      </c>
      <c r="F469" s="298" t="str">
        <f t="shared" si="19"/>
        <v>否</v>
      </c>
      <c r="G469" s="173" t="str">
        <f t="shared" si="20"/>
        <v>项</v>
      </c>
    </row>
    <row r="470" ht="36" customHeight="1" spans="1:7">
      <c r="A470" s="465">
        <v>20609</v>
      </c>
      <c r="B470" s="323" t="s">
        <v>447</v>
      </c>
      <c r="C470" s="325"/>
      <c r="D470" s="325"/>
      <c r="E470" s="339"/>
      <c r="F470" s="298" t="str">
        <f t="shared" si="19"/>
        <v>否</v>
      </c>
      <c r="G470" s="173" t="str">
        <f t="shared" si="20"/>
        <v>款</v>
      </c>
    </row>
    <row r="471" ht="36" customHeight="1" spans="1:7">
      <c r="A471" s="465">
        <v>2060901</v>
      </c>
      <c r="B471" s="328" t="s">
        <v>448</v>
      </c>
      <c r="C471" s="325"/>
      <c r="D471" s="325"/>
      <c r="E471" s="334"/>
      <c r="F471" s="298" t="str">
        <f t="shared" si="19"/>
        <v>否</v>
      </c>
      <c r="G471" s="173" t="str">
        <f t="shared" si="20"/>
        <v>项</v>
      </c>
    </row>
    <row r="472" ht="36" customHeight="1" spans="1:7">
      <c r="A472" s="465">
        <v>2060902</v>
      </c>
      <c r="B472" s="328" t="s">
        <v>449</v>
      </c>
      <c r="C472" s="325"/>
      <c r="D472" s="325"/>
      <c r="E472" s="334"/>
      <c r="F472" s="298" t="str">
        <f t="shared" si="19"/>
        <v>否</v>
      </c>
      <c r="G472" s="173" t="str">
        <f t="shared" si="20"/>
        <v>项</v>
      </c>
    </row>
    <row r="473" ht="36" customHeight="1" spans="1:7">
      <c r="A473" s="465">
        <v>2060999</v>
      </c>
      <c r="B473" s="328" t="s">
        <v>450</v>
      </c>
      <c r="C473" s="325"/>
      <c r="D473" s="325"/>
      <c r="E473" s="334" t="str">
        <f>IF(C473&gt;0,D473/C473-1,IF(C473&lt;0,-(D473/C473-1),""))</f>
        <v/>
      </c>
      <c r="F473" s="298" t="str">
        <f t="shared" si="19"/>
        <v>否</v>
      </c>
      <c r="G473" s="173" t="str">
        <f t="shared" si="20"/>
        <v>项</v>
      </c>
    </row>
    <row r="474" ht="36" customHeight="1" spans="1:7">
      <c r="A474" s="465">
        <v>20699</v>
      </c>
      <c r="B474" s="323" t="s">
        <v>451</v>
      </c>
      <c r="C474" s="325">
        <f>C478</f>
        <v>50</v>
      </c>
      <c r="D474" s="325">
        <v>50</v>
      </c>
      <c r="E474" s="339"/>
      <c r="F474" s="298" t="str">
        <f t="shared" si="19"/>
        <v>是</v>
      </c>
      <c r="G474" s="173" t="str">
        <f t="shared" si="20"/>
        <v>款</v>
      </c>
    </row>
    <row r="475" ht="36" customHeight="1" spans="1:7">
      <c r="A475" s="465">
        <v>2069901</v>
      </c>
      <c r="B475" s="328" t="s">
        <v>452</v>
      </c>
      <c r="C475" s="325"/>
      <c r="D475" s="325"/>
      <c r="E475" s="334"/>
      <c r="F475" s="298" t="str">
        <f t="shared" si="19"/>
        <v>否</v>
      </c>
      <c r="G475" s="173" t="str">
        <f t="shared" si="20"/>
        <v>项</v>
      </c>
    </row>
    <row r="476" ht="36" customHeight="1" spans="1:7">
      <c r="A476" s="465">
        <v>2069902</v>
      </c>
      <c r="B476" s="328" t="s">
        <v>453</v>
      </c>
      <c r="C476" s="325"/>
      <c r="D476" s="325"/>
      <c r="E476" s="334" t="str">
        <f>IF(C476&gt;0,D476/C476-1,IF(C476&lt;0,-(D476/C476-1),""))</f>
        <v/>
      </c>
      <c r="F476" s="298" t="str">
        <f t="shared" si="19"/>
        <v>否</v>
      </c>
      <c r="G476" s="173" t="str">
        <f t="shared" si="20"/>
        <v>项</v>
      </c>
    </row>
    <row r="477" ht="36" customHeight="1" spans="1:7">
      <c r="A477" s="465">
        <v>2069903</v>
      </c>
      <c r="B477" s="328" t="s">
        <v>454</v>
      </c>
      <c r="C477" s="325"/>
      <c r="D477" s="325"/>
      <c r="E477" s="334"/>
      <c r="F477" s="298" t="str">
        <f t="shared" si="19"/>
        <v>否</v>
      </c>
      <c r="G477" s="173" t="str">
        <f t="shared" si="20"/>
        <v>项</v>
      </c>
    </row>
    <row r="478" ht="36" customHeight="1" spans="1:7">
      <c r="A478" s="465">
        <v>2069999</v>
      </c>
      <c r="B478" s="328" t="s">
        <v>455</v>
      </c>
      <c r="C478" s="325">
        <v>50</v>
      </c>
      <c r="D478" s="325">
        <v>50</v>
      </c>
      <c r="E478" s="334"/>
      <c r="F478" s="298" t="str">
        <f t="shared" si="19"/>
        <v>是</v>
      </c>
      <c r="G478" s="173" t="str">
        <f t="shared" si="20"/>
        <v>项</v>
      </c>
    </row>
    <row r="479" ht="36" customHeight="1" spans="1:7">
      <c r="A479" s="468" t="s">
        <v>456</v>
      </c>
      <c r="B479" s="472" t="s">
        <v>352</v>
      </c>
      <c r="C479" s="325"/>
      <c r="D479" s="325"/>
      <c r="E479" s="339"/>
      <c r="F479" s="298" t="str">
        <f t="shared" si="19"/>
        <v>否</v>
      </c>
      <c r="G479" s="173" t="str">
        <f t="shared" si="20"/>
        <v>项</v>
      </c>
    </row>
    <row r="480" ht="36" customHeight="1" spans="1:7">
      <c r="A480" s="465">
        <v>207</v>
      </c>
      <c r="B480" s="323" t="s">
        <v>81</v>
      </c>
      <c r="C480" s="325">
        <f>C481+C497+C535</f>
        <v>1698</v>
      </c>
      <c r="D480" s="325">
        <f>D481+D497+D535</f>
        <v>1603</v>
      </c>
      <c r="E480" s="339"/>
      <c r="F480" s="298" t="str">
        <f t="shared" si="19"/>
        <v>是</v>
      </c>
      <c r="G480" s="173" t="str">
        <f t="shared" si="20"/>
        <v>类</v>
      </c>
    </row>
    <row r="481" ht="36" customHeight="1" spans="1:7">
      <c r="A481" s="465">
        <v>20701</v>
      </c>
      <c r="B481" s="323" t="s">
        <v>457</v>
      </c>
      <c r="C481" s="325">
        <f>SUBTOTAL(9,C482:C496)</f>
        <v>1239</v>
      </c>
      <c r="D481" s="325">
        <v>1083</v>
      </c>
      <c r="E481" s="339"/>
      <c r="F481" s="298" t="str">
        <f t="shared" si="19"/>
        <v>是</v>
      </c>
      <c r="G481" s="173" t="str">
        <f t="shared" si="20"/>
        <v>款</v>
      </c>
    </row>
    <row r="482" ht="36" customHeight="1" spans="1:7">
      <c r="A482" s="465">
        <v>2070101</v>
      </c>
      <c r="B482" s="328" t="s">
        <v>138</v>
      </c>
      <c r="C482" s="325">
        <v>179</v>
      </c>
      <c r="D482" s="325">
        <v>166</v>
      </c>
      <c r="E482" s="334"/>
      <c r="F482" s="298" t="str">
        <f t="shared" si="19"/>
        <v>是</v>
      </c>
      <c r="G482" s="173" t="str">
        <f t="shared" si="20"/>
        <v>项</v>
      </c>
    </row>
    <row r="483" ht="36" customHeight="1" spans="1:7">
      <c r="A483" s="465">
        <v>2070102</v>
      </c>
      <c r="B483" s="328" t="s">
        <v>139</v>
      </c>
      <c r="C483" s="325">
        <v>126</v>
      </c>
      <c r="D483" s="325">
        <v>100</v>
      </c>
      <c r="E483" s="334">
        <f>IF(C483&gt;0,D483/C483-1,IF(C483&lt;0,-(D483/C483-1),""))</f>
        <v>-0.206349206349206</v>
      </c>
      <c r="F483" s="298" t="str">
        <f t="shared" si="19"/>
        <v>是</v>
      </c>
      <c r="G483" s="173" t="str">
        <f t="shared" si="20"/>
        <v>项</v>
      </c>
    </row>
    <row r="484" ht="36" customHeight="1" spans="1:7">
      <c r="A484" s="465">
        <v>2070103</v>
      </c>
      <c r="B484" s="328" t="s">
        <v>140</v>
      </c>
      <c r="C484" s="325"/>
      <c r="D484" s="325"/>
      <c r="E484" s="334"/>
      <c r="F484" s="298" t="str">
        <f t="shared" si="19"/>
        <v>否</v>
      </c>
      <c r="G484" s="173" t="str">
        <f t="shared" si="20"/>
        <v>项</v>
      </c>
    </row>
    <row r="485" ht="36" customHeight="1" spans="1:7">
      <c r="A485" s="465">
        <v>2070104</v>
      </c>
      <c r="B485" s="328" t="s">
        <v>458</v>
      </c>
      <c r="C485" s="325">
        <v>104</v>
      </c>
      <c r="D485" s="325">
        <v>77</v>
      </c>
      <c r="E485" s="334"/>
      <c r="F485" s="298" t="str">
        <f t="shared" si="19"/>
        <v>是</v>
      </c>
      <c r="G485" s="173" t="str">
        <f t="shared" si="20"/>
        <v>项</v>
      </c>
    </row>
    <row r="486" ht="36" customHeight="1" spans="1:7">
      <c r="A486" s="465">
        <v>2070105</v>
      </c>
      <c r="B486" s="328" t="s">
        <v>459</v>
      </c>
      <c r="C486" s="325"/>
      <c r="D486" s="325"/>
      <c r="E486" s="334"/>
      <c r="F486" s="298" t="str">
        <f t="shared" si="19"/>
        <v>否</v>
      </c>
      <c r="G486" s="173" t="str">
        <f t="shared" si="20"/>
        <v>项</v>
      </c>
    </row>
    <row r="487" ht="36" customHeight="1" spans="1:7">
      <c r="A487" s="465">
        <v>2070106</v>
      </c>
      <c r="B487" s="328" t="s">
        <v>460</v>
      </c>
      <c r="C487" s="325"/>
      <c r="D487" s="325"/>
      <c r="E487" s="334" t="str">
        <f>IF(C487&gt;0,D487/C487-1,IF(C487&lt;0,-(D487/C487-1),""))</f>
        <v/>
      </c>
      <c r="F487" s="298" t="str">
        <f t="shared" si="19"/>
        <v>否</v>
      </c>
      <c r="G487" s="173" t="str">
        <f t="shared" si="20"/>
        <v>项</v>
      </c>
    </row>
    <row r="488" ht="36" customHeight="1" spans="1:7">
      <c r="A488" s="465">
        <v>2070107</v>
      </c>
      <c r="B488" s="328" t="s">
        <v>461</v>
      </c>
      <c r="C488" s="325"/>
      <c r="D488" s="325"/>
      <c r="E488" s="334"/>
      <c r="F488" s="298" t="str">
        <f t="shared" si="19"/>
        <v>否</v>
      </c>
      <c r="G488" s="173" t="str">
        <f t="shared" si="20"/>
        <v>项</v>
      </c>
    </row>
    <row r="489" ht="36" customHeight="1" spans="1:7">
      <c r="A489" s="465">
        <v>2070108</v>
      </c>
      <c r="B489" s="328" t="s">
        <v>462</v>
      </c>
      <c r="C489" s="325"/>
      <c r="D489" s="325"/>
      <c r="E489" s="334"/>
      <c r="F489" s="298" t="str">
        <f t="shared" si="19"/>
        <v>否</v>
      </c>
      <c r="G489" s="173" t="str">
        <f t="shared" si="20"/>
        <v>项</v>
      </c>
    </row>
    <row r="490" ht="36" customHeight="1" spans="1:7">
      <c r="A490" s="465">
        <v>2070109</v>
      </c>
      <c r="B490" s="328" t="s">
        <v>463</v>
      </c>
      <c r="C490" s="325">
        <v>489</v>
      </c>
      <c r="D490" s="325">
        <v>414</v>
      </c>
      <c r="E490" s="334"/>
      <c r="F490" s="298" t="str">
        <f t="shared" si="19"/>
        <v>是</v>
      </c>
      <c r="G490" s="173" t="str">
        <f t="shared" si="20"/>
        <v>项</v>
      </c>
    </row>
    <row r="491" ht="36" customHeight="1" spans="1:7">
      <c r="A491" s="465">
        <v>2070110</v>
      </c>
      <c r="B491" s="328" t="s">
        <v>464</v>
      </c>
      <c r="C491" s="325"/>
      <c r="D491" s="325"/>
      <c r="E491" s="334"/>
      <c r="F491" s="298" t="str">
        <f t="shared" si="19"/>
        <v>否</v>
      </c>
      <c r="G491" s="173" t="str">
        <f t="shared" si="20"/>
        <v>项</v>
      </c>
    </row>
    <row r="492" ht="36" customHeight="1" spans="1:7">
      <c r="A492" s="465">
        <v>2070111</v>
      </c>
      <c r="B492" s="328" t="s">
        <v>465</v>
      </c>
      <c r="C492" s="325">
        <v>15</v>
      </c>
      <c r="D492" s="325">
        <v>10</v>
      </c>
      <c r="E492" s="334"/>
      <c r="F492" s="298" t="str">
        <f t="shared" si="19"/>
        <v>是</v>
      </c>
      <c r="G492" s="173" t="str">
        <f t="shared" si="20"/>
        <v>项</v>
      </c>
    </row>
    <row r="493" ht="36" customHeight="1" spans="1:7">
      <c r="A493" s="465">
        <v>2070112</v>
      </c>
      <c r="B493" s="328" t="s">
        <v>466</v>
      </c>
      <c r="C493" s="325">
        <v>176</v>
      </c>
      <c r="D493" s="325">
        <v>172</v>
      </c>
      <c r="E493" s="334"/>
      <c r="F493" s="298" t="str">
        <f t="shared" si="19"/>
        <v>是</v>
      </c>
      <c r="G493" s="173" t="str">
        <f t="shared" si="20"/>
        <v>项</v>
      </c>
    </row>
    <row r="494" ht="36" customHeight="1" spans="1:7">
      <c r="A494" s="465">
        <v>2070113</v>
      </c>
      <c r="B494" s="328" t="s">
        <v>467</v>
      </c>
      <c r="C494" s="325"/>
      <c r="D494" s="325"/>
      <c r="E494" s="334"/>
      <c r="F494" s="298" t="str">
        <f t="shared" si="19"/>
        <v>否</v>
      </c>
      <c r="G494" s="173" t="str">
        <f t="shared" si="20"/>
        <v>项</v>
      </c>
    </row>
    <row r="495" ht="36" customHeight="1" spans="1:7">
      <c r="A495" s="465">
        <v>2070114</v>
      </c>
      <c r="B495" s="328" t="s">
        <v>468</v>
      </c>
      <c r="C495" s="325"/>
      <c r="D495" s="325"/>
      <c r="E495" s="334"/>
      <c r="F495" s="298" t="str">
        <f t="shared" si="19"/>
        <v>否</v>
      </c>
      <c r="G495" s="173" t="str">
        <f t="shared" si="20"/>
        <v>项</v>
      </c>
    </row>
    <row r="496" ht="36" customHeight="1" spans="1:7">
      <c r="A496" s="465">
        <v>2070199</v>
      </c>
      <c r="B496" s="328" t="s">
        <v>469</v>
      </c>
      <c r="C496" s="325">
        <v>150</v>
      </c>
      <c r="D496" s="325">
        <v>144</v>
      </c>
      <c r="E496" s="334"/>
      <c r="F496" s="298" t="str">
        <f t="shared" si="19"/>
        <v>是</v>
      </c>
      <c r="G496" s="173" t="str">
        <f t="shared" si="20"/>
        <v>项</v>
      </c>
    </row>
    <row r="497" ht="36" customHeight="1" spans="1:7">
      <c r="A497" s="465">
        <v>20702</v>
      </c>
      <c r="B497" s="323" t="s">
        <v>470</v>
      </c>
      <c r="C497" s="325">
        <f>C499</f>
        <v>98</v>
      </c>
      <c r="D497" s="325">
        <v>106</v>
      </c>
      <c r="E497" s="339"/>
      <c r="F497" s="298" t="str">
        <f t="shared" si="19"/>
        <v>是</v>
      </c>
      <c r="G497" s="173" t="str">
        <f t="shared" si="20"/>
        <v>款</v>
      </c>
    </row>
    <row r="498" ht="36" customHeight="1" spans="1:7">
      <c r="A498" s="465">
        <v>2070201</v>
      </c>
      <c r="B498" s="328" t="s">
        <v>138</v>
      </c>
      <c r="C498" s="325"/>
      <c r="D498" s="325"/>
      <c r="E498" s="334" t="str">
        <f>IF(C498&gt;0,D498/C498-1,IF(C498&lt;0,-(D498/C498-1),""))</f>
        <v/>
      </c>
      <c r="F498" s="298" t="str">
        <f t="shared" si="19"/>
        <v>否</v>
      </c>
      <c r="G498" s="173" t="str">
        <f t="shared" si="20"/>
        <v>项</v>
      </c>
    </row>
    <row r="499" ht="36" customHeight="1" spans="1:7">
      <c r="A499" s="465">
        <v>2070202</v>
      </c>
      <c r="B499" s="328" t="s">
        <v>139</v>
      </c>
      <c r="C499" s="325">
        <v>98</v>
      </c>
      <c r="D499" s="325">
        <v>106</v>
      </c>
      <c r="E499" s="334">
        <f>IF(C499&gt;0,D499/C499-1,IF(C499&lt;0,-(D499/C499-1),""))</f>
        <v>0.0816326530612246</v>
      </c>
      <c r="F499" s="298" t="str">
        <f t="shared" si="19"/>
        <v>是</v>
      </c>
      <c r="G499" s="173" t="str">
        <f t="shared" si="20"/>
        <v>项</v>
      </c>
    </row>
    <row r="500" ht="36" customHeight="1" spans="1:7">
      <c r="A500" s="465">
        <v>2070203</v>
      </c>
      <c r="B500" s="328" t="s">
        <v>140</v>
      </c>
      <c r="C500" s="325"/>
      <c r="D500" s="325"/>
      <c r="E500" s="334" t="str">
        <f>IF(C500&gt;0,D500/C500-1,IF(C500&lt;0,-(D500/C500-1),""))</f>
        <v/>
      </c>
      <c r="F500" s="298" t="str">
        <f t="shared" si="19"/>
        <v>否</v>
      </c>
      <c r="G500" s="173" t="str">
        <f t="shared" si="20"/>
        <v>项</v>
      </c>
    </row>
    <row r="501" ht="36" customHeight="1" spans="1:7">
      <c r="A501" s="465">
        <v>2070204</v>
      </c>
      <c r="B501" s="328" t="s">
        <v>471</v>
      </c>
      <c r="C501" s="325"/>
      <c r="D501" s="325"/>
      <c r="E501" s="334"/>
      <c r="F501" s="298" t="str">
        <f t="shared" si="19"/>
        <v>否</v>
      </c>
      <c r="G501" s="173" t="str">
        <f t="shared" si="20"/>
        <v>项</v>
      </c>
    </row>
    <row r="502" ht="36" customHeight="1" spans="1:7">
      <c r="A502" s="465">
        <v>2070205</v>
      </c>
      <c r="B502" s="328" t="s">
        <v>472</v>
      </c>
      <c r="C502" s="325"/>
      <c r="D502" s="325"/>
      <c r="E502" s="334"/>
      <c r="F502" s="298" t="str">
        <f t="shared" si="19"/>
        <v>否</v>
      </c>
      <c r="G502" s="173" t="str">
        <f t="shared" si="20"/>
        <v>项</v>
      </c>
    </row>
    <row r="503" ht="36" customHeight="1" spans="1:7">
      <c r="A503" s="465">
        <v>2070206</v>
      </c>
      <c r="B503" s="328" t="s">
        <v>473</v>
      </c>
      <c r="C503" s="325"/>
      <c r="D503" s="325"/>
      <c r="E503" s="334" t="str">
        <f>IF(C503&gt;0,D503/C503-1,IF(C503&lt;0,-(D503/C503-1),""))</f>
        <v/>
      </c>
      <c r="F503" s="298" t="str">
        <f t="shared" si="19"/>
        <v>否</v>
      </c>
      <c r="G503" s="173" t="str">
        <f t="shared" si="20"/>
        <v>项</v>
      </c>
    </row>
    <row r="504" ht="36" customHeight="1" spans="1:7">
      <c r="A504" s="465">
        <v>2070299</v>
      </c>
      <c r="B504" s="328" t="s">
        <v>474</v>
      </c>
      <c r="C504" s="325"/>
      <c r="D504" s="325"/>
      <c r="E504" s="334"/>
      <c r="F504" s="298" t="str">
        <f t="shared" ref="F504:F567" si="21">IF(LEN(A504)=3,"是",IF(B504&lt;&gt;"",IF(SUM(C504:D504)&lt;&gt;0,"是","否"),"是"))</f>
        <v>否</v>
      </c>
      <c r="G504" s="173" t="str">
        <f t="shared" ref="G504:G567" si="22">IF(LEN(A504)=3,"类",IF(LEN(A504)=5,"款","项"))</f>
        <v>项</v>
      </c>
    </row>
    <row r="505" ht="36" customHeight="1" spans="1:7">
      <c r="A505" s="465">
        <v>20703</v>
      </c>
      <c r="B505" s="323" t="s">
        <v>475</v>
      </c>
      <c r="C505" s="325">
        <v>0</v>
      </c>
      <c r="D505" s="325">
        <v>0</v>
      </c>
      <c r="E505" s="339"/>
      <c r="F505" s="298" t="str">
        <f t="shared" si="21"/>
        <v>否</v>
      </c>
      <c r="G505" s="173" t="str">
        <f t="shared" si="22"/>
        <v>款</v>
      </c>
    </row>
    <row r="506" ht="36" customHeight="1" spans="1:7">
      <c r="A506" s="465">
        <v>2070301</v>
      </c>
      <c r="B506" s="328" t="s">
        <v>138</v>
      </c>
      <c r="C506" s="325"/>
      <c r="D506" s="325"/>
      <c r="E506" s="334"/>
      <c r="F506" s="298" t="str">
        <f t="shared" si="21"/>
        <v>否</v>
      </c>
      <c r="G506" s="173" t="str">
        <f t="shared" si="22"/>
        <v>项</v>
      </c>
    </row>
    <row r="507" ht="36" customHeight="1" spans="1:7">
      <c r="A507" s="465">
        <v>2070302</v>
      </c>
      <c r="B507" s="328" t="s">
        <v>139</v>
      </c>
      <c r="C507" s="325"/>
      <c r="D507" s="325"/>
      <c r="E507" s="334" t="str">
        <f>IF(C507&gt;0,D507/C507-1,IF(C507&lt;0,-(D507/C507-1),""))</f>
        <v/>
      </c>
      <c r="F507" s="298" t="str">
        <f t="shared" si="21"/>
        <v>否</v>
      </c>
      <c r="G507" s="173" t="str">
        <f t="shared" si="22"/>
        <v>项</v>
      </c>
    </row>
    <row r="508" ht="36" customHeight="1" spans="1:7">
      <c r="A508" s="465">
        <v>2070303</v>
      </c>
      <c r="B508" s="328" t="s">
        <v>140</v>
      </c>
      <c r="C508" s="325"/>
      <c r="D508" s="325"/>
      <c r="E508" s="334"/>
      <c r="F508" s="298" t="str">
        <f t="shared" si="21"/>
        <v>否</v>
      </c>
      <c r="G508" s="173" t="str">
        <f t="shared" si="22"/>
        <v>项</v>
      </c>
    </row>
    <row r="509" ht="36" customHeight="1" spans="1:7">
      <c r="A509" s="465">
        <v>2070304</v>
      </c>
      <c r="B509" s="328" t="s">
        <v>476</v>
      </c>
      <c r="C509" s="325"/>
      <c r="D509" s="325"/>
      <c r="E509" s="334"/>
      <c r="F509" s="298" t="str">
        <f t="shared" si="21"/>
        <v>否</v>
      </c>
      <c r="G509" s="173" t="str">
        <f t="shared" si="22"/>
        <v>项</v>
      </c>
    </row>
    <row r="510" ht="36" customHeight="1" spans="1:7">
      <c r="A510" s="465">
        <v>2070305</v>
      </c>
      <c r="B510" s="328" t="s">
        <v>477</v>
      </c>
      <c r="C510" s="325"/>
      <c r="D510" s="325"/>
      <c r="E510" s="334" t="str">
        <f>IF(C510&gt;0,D510/C510-1,IF(C510&lt;0,-(D510/C510-1),""))</f>
        <v/>
      </c>
      <c r="F510" s="298" t="str">
        <f t="shared" si="21"/>
        <v>否</v>
      </c>
      <c r="G510" s="173" t="str">
        <f t="shared" si="22"/>
        <v>项</v>
      </c>
    </row>
    <row r="511" ht="36" customHeight="1" spans="1:7">
      <c r="A511" s="465">
        <v>2070306</v>
      </c>
      <c r="B511" s="328" t="s">
        <v>478</v>
      </c>
      <c r="C511" s="325"/>
      <c r="D511" s="325"/>
      <c r="E511" s="334"/>
      <c r="F511" s="298" t="str">
        <f t="shared" si="21"/>
        <v>否</v>
      </c>
      <c r="G511" s="173" t="str">
        <f t="shared" si="22"/>
        <v>项</v>
      </c>
    </row>
    <row r="512" ht="36" customHeight="1" spans="1:7">
      <c r="A512" s="465">
        <v>2070307</v>
      </c>
      <c r="B512" s="328" t="s">
        <v>479</v>
      </c>
      <c r="C512" s="325">
        <v>0</v>
      </c>
      <c r="D512" s="325">
        <v>0</v>
      </c>
      <c r="E512" s="334"/>
      <c r="F512" s="298" t="str">
        <f t="shared" si="21"/>
        <v>否</v>
      </c>
      <c r="G512" s="173" t="str">
        <f t="shared" si="22"/>
        <v>项</v>
      </c>
    </row>
    <row r="513" ht="36" customHeight="1" spans="1:7">
      <c r="A513" s="465">
        <v>2070308</v>
      </c>
      <c r="B513" s="328" t="s">
        <v>480</v>
      </c>
      <c r="C513" s="325"/>
      <c r="D513" s="325"/>
      <c r="E513" s="334"/>
      <c r="F513" s="298" t="str">
        <f t="shared" si="21"/>
        <v>否</v>
      </c>
      <c r="G513" s="173" t="str">
        <f t="shared" si="22"/>
        <v>项</v>
      </c>
    </row>
    <row r="514" ht="36" customHeight="1" spans="1:7">
      <c r="A514" s="465">
        <v>2070309</v>
      </c>
      <c r="B514" s="328" t="s">
        <v>481</v>
      </c>
      <c r="C514" s="325"/>
      <c r="D514" s="325"/>
      <c r="E514" s="334"/>
      <c r="F514" s="298" t="str">
        <f t="shared" si="21"/>
        <v>否</v>
      </c>
      <c r="G514" s="173" t="str">
        <f t="shared" si="22"/>
        <v>项</v>
      </c>
    </row>
    <row r="515" ht="36" customHeight="1" spans="1:7">
      <c r="A515" s="465">
        <v>2070399</v>
      </c>
      <c r="B515" s="328" t="s">
        <v>482</v>
      </c>
      <c r="C515" s="325"/>
      <c r="D515" s="325"/>
      <c r="E515" s="334"/>
      <c r="F515" s="298" t="str">
        <f t="shared" si="21"/>
        <v>否</v>
      </c>
      <c r="G515" s="173" t="str">
        <f t="shared" si="22"/>
        <v>项</v>
      </c>
    </row>
    <row r="516" ht="36" customHeight="1" spans="1:7">
      <c r="A516" s="465">
        <v>20706</v>
      </c>
      <c r="B516" s="323" t="s">
        <v>483</v>
      </c>
      <c r="C516" s="325"/>
      <c r="D516" s="325"/>
      <c r="E516" s="339"/>
      <c r="F516" s="298" t="str">
        <f t="shared" si="21"/>
        <v>否</v>
      </c>
      <c r="G516" s="173" t="str">
        <f t="shared" si="22"/>
        <v>款</v>
      </c>
    </row>
    <row r="517" ht="36" customHeight="1" spans="1:7">
      <c r="A517" s="465">
        <v>2070601</v>
      </c>
      <c r="B517" s="328" t="s">
        <v>138</v>
      </c>
      <c r="C517" s="325"/>
      <c r="D517" s="325"/>
      <c r="E517" s="334" t="str">
        <f>IF(C517&gt;0,D517/C517-1,IF(C517&lt;0,-(D517/C517-1),""))</f>
        <v/>
      </c>
      <c r="F517" s="298" t="str">
        <f t="shared" si="21"/>
        <v>否</v>
      </c>
      <c r="G517" s="173" t="str">
        <f t="shared" si="22"/>
        <v>项</v>
      </c>
    </row>
    <row r="518" ht="36" customHeight="1" spans="1:7">
      <c r="A518" s="465">
        <v>2070602</v>
      </c>
      <c r="B518" s="328" t="s">
        <v>139</v>
      </c>
      <c r="C518" s="325"/>
      <c r="D518" s="325"/>
      <c r="E518" s="334" t="str">
        <f>IF(C518&gt;0,D518/C518-1,IF(C518&lt;0,-(D518/C518-1),""))</f>
        <v/>
      </c>
      <c r="F518" s="298" t="str">
        <f t="shared" si="21"/>
        <v>否</v>
      </c>
      <c r="G518" s="173" t="str">
        <f t="shared" si="22"/>
        <v>项</v>
      </c>
    </row>
    <row r="519" ht="36" customHeight="1" spans="1:7">
      <c r="A519" s="465">
        <v>2070603</v>
      </c>
      <c r="B519" s="328" t="s">
        <v>140</v>
      </c>
      <c r="C519" s="325"/>
      <c r="D519" s="325"/>
      <c r="E519" s="334" t="str">
        <f>IF(C519&gt;0,D519/C519-1,IF(C519&lt;0,-(D519/C519-1),""))</f>
        <v/>
      </c>
      <c r="F519" s="298" t="str">
        <f t="shared" si="21"/>
        <v>否</v>
      </c>
      <c r="G519" s="173" t="str">
        <f t="shared" si="22"/>
        <v>项</v>
      </c>
    </row>
    <row r="520" ht="36" customHeight="1" spans="1:7">
      <c r="A520" s="465">
        <v>2070604</v>
      </c>
      <c r="B520" s="328" t="s">
        <v>484</v>
      </c>
      <c r="C520" s="325"/>
      <c r="D520" s="325"/>
      <c r="E520" s="334" t="str">
        <f>IF(C520&gt;0,D520/C520-1,IF(C520&lt;0,-(D520/C520-1),""))</f>
        <v/>
      </c>
      <c r="F520" s="298" t="str">
        <f t="shared" si="21"/>
        <v>否</v>
      </c>
      <c r="G520" s="173" t="str">
        <f t="shared" si="22"/>
        <v>项</v>
      </c>
    </row>
    <row r="521" ht="36" customHeight="1" spans="1:7">
      <c r="A521" s="465">
        <v>2070605</v>
      </c>
      <c r="B521" s="328" t="s">
        <v>485</v>
      </c>
      <c r="C521" s="325"/>
      <c r="D521" s="325"/>
      <c r="E521" s="334"/>
      <c r="F521" s="298" t="str">
        <f t="shared" si="21"/>
        <v>否</v>
      </c>
      <c r="G521" s="173" t="str">
        <f t="shared" si="22"/>
        <v>项</v>
      </c>
    </row>
    <row r="522" ht="36" customHeight="1" spans="1:7">
      <c r="A522" s="465">
        <v>2070606</v>
      </c>
      <c r="B522" s="328" t="s">
        <v>486</v>
      </c>
      <c r="C522" s="325"/>
      <c r="D522" s="325"/>
      <c r="E522" s="334" t="str">
        <f>IF(C522&gt;0,D522/C522-1,IF(C522&lt;0,-(D522/C522-1),""))</f>
        <v/>
      </c>
      <c r="F522" s="298" t="str">
        <f t="shared" si="21"/>
        <v>否</v>
      </c>
      <c r="G522" s="173" t="str">
        <f t="shared" si="22"/>
        <v>项</v>
      </c>
    </row>
    <row r="523" ht="36" customHeight="1" spans="1:7">
      <c r="A523" s="465">
        <v>2070607</v>
      </c>
      <c r="B523" s="328" t="s">
        <v>487</v>
      </c>
      <c r="C523" s="325"/>
      <c r="D523" s="325"/>
      <c r="E523" s="334"/>
      <c r="F523" s="298" t="str">
        <f t="shared" si="21"/>
        <v>否</v>
      </c>
      <c r="G523" s="173" t="str">
        <f t="shared" si="22"/>
        <v>项</v>
      </c>
    </row>
    <row r="524" ht="36" customHeight="1" spans="1:7">
      <c r="A524" s="465">
        <v>2070699</v>
      </c>
      <c r="B524" s="328" t="s">
        <v>488</v>
      </c>
      <c r="C524" s="325"/>
      <c r="D524" s="325"/>
      <c r="E524" s="334" t="str">
        <f>IF(C524&gt;0,D524/C524-1,IF(C524&lt;0,-(D524/C524-1),""))</f>
        <v/>
      </c>
      <c r="F524" s="298" t="str">
        <f t="shared" si="21"/>
        <v>否</v>
      </c>
      <c r="G524" s="173" t="str">
        <f t="shared" si="22"/>
        <v>项</v>
      </c>
    </row>
    <row r="525" ht="36" customHeight="1" spans="1:7">
      <c r="A525" s="465">
        <v>20708</v>
      </c>
      <c r="B525" s="323" t="s">
        <v>489</v>
      </c>
      <c r="C525" s="325"/>
      <c r="D525" s="325">
        <v>0</v>
      </c>
      <c r="E525" s="339"/>
      <c r="F525" s="298" t="str">
        <f t="shared" si="21"/>
        <v>否</v>
      </c>
      <c r="G525" s="173" t="str">
        <f t="shared" si="22"/>
        <v>款</v>
      </c>
    </row>
    <row r="526" ht="36" customHeight="1" spans="1:7">
      <c r="A526" s="465">
        <v>2070801</v>
      </c>
      <c r="B526" s="328" t="s">
        <v>138</v>
      </c>
      <c r="C526" s="325"/>
      <c r="D526" s="325"/>
      <c r="E526" s="334"/>
      <c r="F526" s="298" t="str">
        <f t="shared" si="21"/>
        <v>否</v>
      </c>
      <c r="G526" s="173" t="str">
        <f t="shared" si="22"/>
        <v>项</v>
      </c>
    </row>
    <row r="527" ht="36" customHeight="1" spans="1:7">
      <c r="A527" s="465">
        <v>2070802</v>
      </c>
      <c r="B527" s="328" t="s">
        <v>139</v>
      </c>
      <c r="C527" s="325"/>
      <c r="D527" s="325"/>
      <c r="E527" s="334" t="str">
        <f>IF(C527&gt;0,D527/C527-1,IF(C527&lt;0,-(D527/C527-1),""))</f>
        <v/>
      </c>
      <c r="F527" s="298" t="str">
        <f t="shared" si="21"/>
        <v>否</v>
      </c>
      <c r="G527" s="173" t="str">
        <f t="shared" si="22"/>
        <v>项</v>
      </c>
    </row>
    <row r="528" ht="36" customHeight="1" spans="1:7">
      <c r="A528" s="465">
        <v>2070803</v>
      </c>
      <c r="B528" s="328" t="s">
        <v>140</v>
      </c>
      <c r="C528" s="325"/>
      <c r="D528" s="325"/>
      <c r="E528" s="334"/>
      <c r="F528" s="298" t="str">
        <f t="shared" si="21"/>
        <v>否</v>
      </c>
      <c r="G528" s="173" t="str">
        <f t="shared" si="22"/>
        <v>项</v>
      </c>
    </row>
    <row r="529" ht="36" customHeight="1" spans="1:7">
      <c r="A529" s="465">
        <v>2070804</v>
      </c>
      <c r="B529" s="328" t="s">
        <v>490</v>
      </c>
      <c r="C529" s="325"/>
      <c r="D529" s="325"/>
      <c r="E529" s="334"/>
      <c r="F529" s="298" t="str">
        <f t="shared" si="21"/>
        <v>否</v>
      </c>
      <c r="G529" s="173" t="str">
        <f t="shared" si="22"/>
        <v>项</v>
      </c>
    </row>
    <row r="530" ht="36" customHeight="1" spans="1:7">
      <c r="A530" s="465">
        <v>2070805</v>
      </c>
      <c r="B530" s="328" t="s">
        <v>491</v>
      </c>
      <c r="C530" s="325"/>
      <c r="D530" s="325"/>
      <c r="E530" s="334"/>
      <c r="F530" s="298" t="str">
        <f t="shared" si="21"/>
        <v>否</v>
      </c>
      <c r="G530" s="173" t="str">
        <f t="shared" si="22"/>
        <v>项</v>
      </c>
    </row>
    <row r="531" ht="36" customHeight="1" spans="1:7">
      <c r="A531" s="465">
        <v>2070806</v>
      </c>
      <c r="B531" s="328" t="s">
        <v>492</v>
      </c>
      <c r="C531" s="325"/>
      <c r="D531" s="325"/>
      <c r="E531" s="334"/>
      <c r="F531" s="298" t="str">
        <f t="shared" si="21"/>
        <v>否</v>
      </c>
      <c r="G531" s="173" t="str">
        <f t="shared" si="22"/>
        <v>项</v>
      </c>
    </row>
    <row r="532" ht="36" customHeight="1" spans="1:7">
      <c r="A532" s="476">
        <v>2070807</v>
      </c>
      <c r="B532" s="328" t="s">
        <v>493</v>
      </c>
      <c r="C532" s="325"/>
      <c r="D532" s="325"/>
      <c r="E532" s="334"/>
      <c r="F532" s="298" t="str">
        <f t="shared" si="21"/>
        <v>否</v>
      </c>
      <c r="G532" s="173" t="str">
        <f t="shared" si="22"/>
        <v>项</v>
      </c>
    </row>
    <row r="533" ht="36" customHeight="1" spans="1:7">
      <c r="A533" s="476">
        <v>2070808</v>
      </c>
      <c r="B533" s="328" t="s">
        <v>494</v>
      </c>
      <c r="C533" s="325"/>
      <c r="D533" s="325"/>
      <c r="E533" s="334"/>
      <c r="F533" s="298" t="str">
        <f t="shared" si="21"/>
        <v>否</v>
      </c>
      <c r="G533" s="173" t="str">
        <f t="shared" si="22"/>
        <v>项</v>
      </c>
    </row>
    <row r="534" ht="36" customHeight="1" spans="1:7">
      <c r="A534" s="465">
        <v>2070899</v>
      </c>
      <c r="B534" s="328" t="s">
        <v>495</v>
      </c>
      <c r="C534" s="325"/>
      <c r="D534" s="325">
        <v>0</v>
      </c>
      <c r="E534" s="334"/>
      <c r="F534" s="298" t="str">
        <f t="shared" si="21"/>
        <v>否</v>
      </c>
      <c r="G534" s="173" t="str">
        <f t="shared" si="22"/>
        <v>项</v>
      </c>
    </row>
    <row r="535" ht="36" customHeight="1" spans="1:7">
      <c r="A535" s="465">
        <v>20799</v>
      </c>
      <c r="B535" s="323" t="s">
        <v>496</v>
      </c>
      <c r="C535" s="325">
        <f>C538</f>
        <v>361</v>
      </c>
      <c r="D535" s="325">
        <v>414</v>
      </c>
      <c r="E535" s="339"/>
      <c r="F535" s="298" t="str">
        <f t="shared" si="21"/>
        <v>是</v>
      </c>
      <c r="G535" s="173" t="str">
        <f t="shared" si="22"/>
        <v>款</v>
      </c>
    </row>
    <row r="536" ht="36" customHeight="1" spans="1:7">
      <c r="A536" s="465">
        <v>2079902</v>
      </c>
      <c r="B536" s="328" t="s">
        <v>497</v>
      </c>
      <c r="C536" s="325"/>
      <c r="D536" s="325"/>
      <c r="E536" s="334"/>
      <c r="F536" s="298" t="str">
        <f t="shared" si="21"/>
        <v>否</v>
      </c>
      <c r="G536" s="173" t="str">
        <f t="shared" si="22"/>
        <v>项</v>
      </c>
    </row>
    <row r="537" ht="36" customHeight="1" spans="1:7">
      <c r="A537" s="465">
        <v>2079903</v>
      </c>
      <c r="B537" s="328" t="s">
        <v>498</v>
      </c>
      <c r="C537" s="325">
        <v>0</v>
      </c>
      <c r="D537" s="325"/>
      <c r="E537" s="334"/>
      <c r="F537" s="298" t="str">
        <f t="shared" si="21"/>
        <v>否</v>
      </c>
      <c r="G537" s="173" t="str">
        <f t="shared" si="22"/>
        <v>项</v>
      </c>
    </row>
    <row r="538" ht="36" customHeight="1" spans="1:7">
      <c r="A538" s="465">
        <v>2079999</v>
      </c>
      <c r="B538" s="328" t="s">
        <v>499</v>
      </c>
      <c r="C538" s="325">
        <v>361</v>
      </c>
      <c r="D538" s="325">
        <v>414</v>
      </c>
      <c r="E538" s="334"/>
      <c r="F538" s="298" t="str">
        <f t="shared" si="21"/>
        <v>是</v>
      </c>
      <c r="G538" s="173" t="str">
        <f t="shared" si="22"/>
        <v>项</v>
      </c>
    </row>
    <row r="539" ht="36" customHeight="1" spans="1:7">
      <c r="A539" s="473" t="s">
        <v>500</v>
      </c>
      <c r="B539" s="472" t="s">
        <v>352</v>
      </c>
      <c r="C539" s="325"/>
      <c r="D539" s="325"/>
      <c r="E539" s="339"/>
      <c r="F539" s="298" t="str">
        <f t="shared" si="21"/>
        <v>否</v>
      </c>
      <c r="G539" s="173" t="str">
        <f t="shared" si="22"/>
        <v>项</v>
      </c>
    </row>
    <row r="540" ht="36" customHeight="1" spans="1:7">
      <c r="A540" s="465">
        <v>208</v>
      </c>
      <c r="B540" s="323" t="s">
        <v>83</v>
      </c>
      <c r="C540" s="325">
        <f>C541+C560+C570+C583+C593+C602+C609+C617+C626+C631+C634+C637+C643+C646+C655+C666</f>
        <v>83936</v>
      </c>
      <c r="D540" s="325">
        <f>D541+D560+D570+D583+D593+D602+D609+D617+D626+D631+D634+D637+D643+D646+D655+D666</f>
        <v>86461</v>
      </c>
      <c r="E540" s="339"/>
      <c r="F540" s="298" t="str">
        <f t="shared" si="21"/>
        <v>是</v>
      </c>
      <c r="G540" s="173" t="str">
        <f t="shared" si="22"/>
        <v>类</v>
      </c>
    </row>
    <row r="541" ht="36" customHeight="1" spans="1:7">
      <c r="A541" s="465">
        <v>20801</v>
      </c>
      <c r="B541" s="323" t="s">
        <v>501</v>
      </c>
      <c r="C541" s="325">
        <f>SUBTOTAL(9,C542:C559)</f>
        <v>1417</v>
      </c>
      <c r="D541" s="325">
        <v>1299</v>
      </c>
      <c r="E541" s="339"/>
      <c r="F541" s="298" t="str">
        <f t="shared" si="21"/>
        <v>是</v>
      </c>
      <c r="G541" s="173" t="str">
        <f t="shared" si="22"/>
        <v>款</v>
      </c>
    </row>
    <row r="542" ht="36" customHeight="1" spans="1:7">
      <c r="A542" s="465">
        <v>2080101</v>
      </c>
      <c r="B542" s="328" t="s">
        <v>138</v>
      </c>
      <c r="C542" s="325">
        <v>748</v>
      </c>
      <c r="D542" s="325">
        <v>685</v>
      </c>
      <c r="E542" s="334"/>
      <c r="F542" s="298" t="str">
        <f t="shared" si="21"/>
        <v>是</v>
      </c>
      <c r="G542" s="173" t="str">
        <f t="shared" si="22"/>
        <v>项</v>
      </c>
    </row>
    <row r="543" ht="36" customHeight="1" spans="1:7">
      <c r="A543" s="465">
        <v>2080102</v>
      </c>
      <c r="B543" s="328" t="s">
        <v>139</v>
      </c>
      <c r="C543" s="325"/>
      <c r="D543" s="325"/>
      <c r="E543" s="334"/>
      <c r="F543" s="298" t="str">
        <f t="shared" si="21"/>
        <v>否</v>
      </c>
      <c r="G543" s="173" t="str">
        <f t="shared" si="22"/>
        <v>项</v>
      </c>
    </row>
    <row r="544" ht="36" customHeight="1" spans="1:7">
      <c r="A544" s="465">
        <v>2080103</v>
      </c>
      <c r="B544" s="328" t="s">
        <v>140</v>
      </c>
      <c r="C544" s="325"/>
      <c r="D544" s="325"/>
      <c r="E544" s="334"/>
      <c r="F544" s="298" t="str">
        <f t="shared" si="21"/>
        <v>否</v>
      </c>
      <c r="G544" s="173" t="str">
        <f t="shared" si="22"/>
        <v>项</v>
      </c>
    </row>
    <row r="545" ht="36" customHeight="1" spans="1:7">
      <c r="A545" s="465">
        <v>2080104</v>
      </c>
      <c r="B545" s="328" t="s">
        <v>502</v>
      </c>
      <c r="C545" s="325"/>
      <c r="D545" s="325"/>
      <c r="E545" s="334" t="str">
        <f>IF(C545&gt;0,D545/C545-1,IF(C545&lt;0,-(D545/C545-1),""))</f>
        <v/>
      </c>
      <c r="F545" s="298" t="str">
        <f t="shared" si="21"/>
        <v>否</v>
      </c>
      <c r="G545" s="173" t="str">
        <f t="shared" si="22"/>
        <v>项</v>
      </c>
    </row>
    <row r="546" ht="36" customHeight="1" spans="1:7">
      <c r="A546" s="465">
        <v>2080105</v>
      </c>
      <c r="B546" s="328" t="s">
        <v>503</v>
      </c>
      <c r="C546" s="325"/>
      <c r="D546" s="325"/>
      <c r="E546" s="334" t="str">
        <f>IF(C546&gt;0,D546/C546-1,IF(C546&lt;0,-(D546/C546-1),""))</f>
        <v/>
      </c>
      <c r="F546" s="298" t="str">
        <f t="shared" si="21"/>
        <v>否</v>
      </c>
      <c r="G546" s="173" t="str">
        <f t="shared" si="22"/>
        <v>项</v>
      </c>
    </row>
    <row r="547" ht="36" customHeight="1" spans="1:7">
      <c r="A547" s="465">
        <v>2080106</v>
      </c>
      <c r="B547" s="328" t="s">
        <v>504</v>
      </c>
      <c r="C547" s="325"/>
      <c r="D547" s="325"/>
      <c r="E547" s="334" t="str">
        <f>IF(C547&gt;0,D547/C547-1,IF(C547&lt;0,-(D547/C547-1),""))</f>
        <v/>
      </c>
      <c r="F547" s="298" t="str">
        <f t="shared" si="21"/>
        <v>否</v>
      </c>
      <c r="G547" s="173" t="str">
        <f t="shared" si="22"/>
        <v>项</v>
      </c>
    </row>
    <row r="548" ht="36" customHeight="1" spans="1:7">
      <c r="A548" s="465">
        <v>2080107</v>
      </c>
      <c r="B548" s="328" t="s">
        <v>505</v>
      </c>
      <c r="C548" s="325">
        <v>0</v>
      </c>
      <c r="D548" s="325"/>
      <c r="E548" s="334"/>
      <c r="F548" s="298" t="str">
        <f t="shared" si="21"/>
        <v>否</v>
      </c>
      <c r="G548" s="173" t="str">
        <f t="shared" si="22"/>
        <v>项</v>
      </c>
    </row>
    <row r="549" ht="36" customHeight="1" spans="1:7">
      <c r="A549" s="465">
        <v>2080108</v>
      </c>
      <c r="B549" s="328" t="s">
        <v>179</v>
      </c>
      <c r="C549" s="325"/>
      <c r="D549" s="325"/>
      <c r="E549" s="334"/>
      <c r="F549" s="298" t="str">
        <f t="shared" si="21"/>
        <v>否</v>
      </c>
      <c r="G549" s="173" t="str">
        <f t="shared" si="22"/>
        <v>项</v>
      </c>
    </row>
    <row r="550" ht="36" customHeight="1" spans="1:7">
      <c r="A550" s="465">
        <v>2080109</v>
      </c>
      <c r="B550" s="328" t="s">
        <v>506</v>
      </c>
      <c r="C550" s="325">
        <v>634</v>
      </c>
      <c r="D550" s="325">
        <v>589</v>
      </c>
      <c r="E550" s="334"/>
      <c r="F550" s="298" t="str">
        <f t="shared" si="21"/>
        <v>是</v>
      </c>
      <c r="G550" s="173" t="str">
        <f t="shared" si="22"/>
        <v>项</v>
      </c>
    </row>
    <row r="551" ht="36" customHeight="1" spans="1:7">
      <c r="A551" s="465">
        <v>2080110</v>
      </c>
      <c r="B551" s="328" t="s">
        <v>507</v>
      </c>
      <c r="C551" s="325"/>
      <c r="D551" s="325"/>
      <c r="E551" s="334"/>
      <c r="F551" s="298" t="str">
        <f t="shared" si="21"/>
        <v>否</v>
      </c>
      <c r="G551" s="173" t="str">
        <f t="shared" si="22"/>
        <v>项</v>
      </c>
    </row>
    <row r="552" ht="36" customHeight="1" spans="1:7">
      <c r="A552" s="465">
        <v>2080111</v>
      </c>
      <c r="B552" s="328" t="s">
        <v>508</v>
      </c>
      <c r="C552" s="325"/>
      <c r="D552" s="325"/>
      <c r="E552" s="334"/>
      <c r="F552" s="298" t="str">
        <f t="shared" si="21"/>
        <v>否</v>
      </c>
      <c r="G552" s="173" t="str">
        <f t="shared" si="22"/>
        <v>项</v>
      </c>
    </row>
    <row r="553" ht="36" customHeight="1" spans="1:7">
      <c r="A553" s="465">
        <v>2080112</v>
      </c>
      <c r="B553" s="328" t="s">
        <v>509</v>
      </c>
      <c r="C553" s="325"/>
      <c r="D553" s="325"/>
      <c r="E553" s="334" t="str">
        <f>IF(C553&gt;0,D553/C553-1,IF(C553&lt;0,-(D553/C553-1),""))</f>
        <v/>
      </c>
      <c r="F553" s="298" t="str">
        <f t="shared" si="21"/>
        <v>否</v>
      </c>
      <c r="G553" s="173" t="str">
        <f t="shared" si="22"/>
        <v>项</v>
      </c>
    </row>
    <row r="554" ht="36" customHeight="1" spans="1:7">
      <c r="A554" s="467">
        <v>2080113</v>
      </c>
      <c r="B554" s="474" t="s">
        <v>203</v>
      </c>
      <c r="C554" s="325"/>
      <c r="D554" s="325"/>
      <c r="E554" s="334" t="str">
        <f>IF(C554&gt;0,D554/C554-1,IF(C554&lt;0,-(D554/C554-1),""))</f>
        <v/>
      </c>
      <c r="F554" s="298" t="str">
        <f t="shared" si="21"/>
        <v>否</v>
      </c>
      <c r="G554" s="173" t="str">
        <f t="shared" si="22"/>
        <v>项</v>
      </c>
    </row>
    <row r="555" ht="36" customHeight="1" spans="1:7">
      <c r="A555" s="467">
        <v>2080114</v>
      </c>
      <c r="B555" s="474" t="s">
        <v>204</v>
      </c>
      <c r="C555" s="325"/>
      <c r="D555" s="325"/>
      <c r="E555" s="334" t="str">
        <f>IF(C555&gt;0,D555/C555-1,IF(C555&lt;0,-(D555/C555-1),""))</f>
        <v/>
      </c>
      <c r="F555" s="298" t="str">
        <f t="shared" si="21"/>
        <v>否</v>
      </c>
      <c r="G555" s="173" t="str">
        <f t="shared" si="22"/>
        <v>项</v>
      </c>
    </row>
    <row r="556" ht="36" customHeight="1" spans="1:7">
      <c r="A556" s="467">
        <v>2080115</v>
      </c>
      <c r="B556" s="474" t="s">
        <v>205</v>
      </c>
      <c r="C556" s="325"/>
      <c r="D556" s="325"/>
      <c r="E556" s="334" t="str">
        <f>IF(C556&gt;0,D556/C556-1,IF(C556&lt;0,-(D556/C556-1),""))</f>
        <v/>
      </c>
      <c r="F556" s="298" t="str">
        <f t="shared" si="21"/>
        <v>否</v>
      </c>
      <c r="G556" s="173" t="str">
        <f t="shared" si="22"/>
        <v>项</v>
      </c>
    </row>
    <row r="557" ht="36" customHeight="1" spans="1:7">
      <c r="A557" s="467">
        <v>2080116</v>
      </c>
      <c r="B557" s="474" t="s">
        <v>206</v>
      </c>
      <c r="C557" s="325"/>
      <c r="D557" s="325"/>
      <c r="E557" s="334"/>
      <c r="F557" s="298" t="str">
        <f t="shared" si="21"/>
        <v>否</v>
      </c>
      <c r="G557" s="173" t="str">
        <f t="shared" si="22"/>
        <v>项</v>
      </c>
    </row>
    <row r="558" ht="36" customHeight="1" spans="1:7">
      <c r="A558" s="467">
        <v>2080150</v>
      </c>
      <c r="B558" s="474" t="s">
        <v>147</v>
      </c>
      <c r="C558" s="325"/>
      <c r="D558" s="325"/>
      <c r="E558" s="334" t="str">
        <f>IF(C558&gt;0,D558/C558-1,IF(C558&lt;0,-(D558/C558-1),""))</f>
        <v/>
      </c>
      <c r="F558" s="298" t="str">
        <f t="shared" si="21"/>
        <v>否</v>
      </c>
      <c r="G558" s="173" t="str">
        <f t="shared" si="22"/>
        <v>项</v>
      </c>
    </row>
    <row r="559" ht="36" customHeight="1" spans="1:7">
      <c r="A559" s="465">
        <v>2080199</v>
      </c>
      <c r="B559" s="328" t="s">
        <v>510</v>
      </c>
      <c r="C559" s="325">
        <v>35</v>
      </c>
      <c r="D559" s="325">
        <v>25</v>
      </c>
      <c r="E559" s="334"/>
      <c r="F559" s="298" t="str">
        <f t="shared" si="21"/>
        <v>是</v>
      </c>
      <c r="G559" s="173" t="str">
        <f t="shared" si="22"/>
        <v>项</v>
      </c>
    </row>
    <row r="560" ht="36" customHeight="1" spans="1:7">
      <c r="A560" s="465">
        <v>20802</v>
      </c>
      <c r="B560" s="323" t="s">
        <v>511</v>
      </c>
      <c r="C560" s="325">
        <f>SUBTOTAL(9,C561:C567)</f>
        <v>1834</v>
      </c>
      <c r="D560" s="325">
        <v>1265</v>
      </c>
      <c r="E560" s="339"/>
      <c r="F560" s="298" t="str">
        <f t="shared" si="21"/>
        <v>是</v>
      </c>
      <c r="G560" s="173" t="str">
        <f t="shared" si="22"/>
        <v>款</v>
      </c>
    </row>
    <row r="561" ht="36" customHeight="1" spans="1:7">
      <c r="A561" s="465">
        <v>2080201</v>
      </c>
      <c r="B561" s="328" t="s">
        <v>138</v>
      </c>
      <c r="C561" s="325">
        <v>215</v>
      </c>
      <c r="D561" s="325">
        <v>196</v>
      </c>
      <c r="E561" s="334"/>
      <c r="F561" s="298" t="str">
        <f t="shared" si="21"/>
        <v>是</v>
      </c>
      <c r="G561" s="173" t="str">
        <f t="shared" si="22"/>
        <v>项</v>
      </c>
    </row>
    <row r="562" ht="36" customHeight="1" spans="1:7">
      <c r="A562" s="465">
        <v>2080202</v>
      </c>
      <c r="B562" s="328" t="s">
        <v>139</v>
      </c>
      <c r="C562" s="325">
        <v>0</v>
      </c>
      <c r="D562" s="325"/>
      <c r="E562" s="334" t="str">
        <f>IF(C562&gt;0,D562/C562-1,IF(C562&lt;0,-(D562/C562-1),""))</f>
        <v/>
      </c>
      <c r="F562" s="298" t="str">
        <f t="shared" si="21"/>
        <v>否</v>
      </c>
      <c r="G562" s="173" t="str">
        <f t="shared" si="22"/>
        <v>项</v>
      </c>
    </row>
    <row r="563" ht="36" customHeight="1" spans="1:7">
      <c r="A563" s="465">
        <v>2080203</v>
      </c>
      <c r="B563" s="328" t="s">
        <v>140</v>
      </c>
      <c r="C563" s="325"/>
      <c r="D563" s="325"/>
      <c r="E563" s="334"/>
      <c r="F563" s="298" t="str">
        <f t="shared" si="21"/>
        <v>否</v>
      </c>
      <c r="G563" s="173" t="str">
        <f t="shared" si="22"/>
        <v>项</v>
      </c>
    </row>
    <row r="564" ht="36" customHeight="1" spans="1:7">
      <c r="A564" s="465">
        <v>2080206</v>
      </c>
      <c r="B564" s="328" t="s">
        <v>512</v>
      </c>
      <c r="C564" s="325"/>
      <c r="D564" s="325"/>
      <c r="E564" s="334"/>
      <c r="F564" s="298" t="str">
        <f t="shared" si="21"/>
        <v>否</v>
      </c>
      <c r="G564" s="173" t="str">
        <f t="shared" si="22"/>
        <v>项</v>
      </c>
    </row>
    <row r="565" ht="36" customHeight="1" spans="1:7">
      <c r="A565" s="465">
        <v>2080207</v>
      </c>
      <c r="B565" s="328" t="s">
        <v>513</v>
      </c>
      <c r="C565" s="325"/>
      <c r="D565" s="325">
        <v>4</v>
      </c>
      <c r="E565" s="334"/>
      <c r="F565" s="298" t="str">
        <f t="shared" si="21"/>
        <v>是</v>
      </c>
      <c r="G565" s="173" t="str">
        <f t="shared" si="22"/>
        <v>项</v>
      </c>
    </row>
    <row r="566" ht="36" customHeight="1" spans="1:7">
      <c r="A566" s="465">
        <v>2080208</v>
      </c>
      <c r="B566" s="328" t="s">
        <v>514</v>
      </c>
      <c r="C566" s="325">
        <v>0</v>
      </c>
      <c r="D566" s="325"/>
      <c r="E566" s="334"/>
      <c r="F566" s="298" t="str">
        <f t="shared" si="21"/>
        <v>否</v>
      </c>
      <c r="G566" s="173" t="str">
        <f t="shared" si="22"/>
        <v>项</v>
      </c>
    </row>
    <row r="567" ht="36" customHeight="1" spans="1:7">
      <c r="A567" s="465">
        <v>2080299</v>
      </c>
      <c r="B567" s="328" t="s">
        <v>515</v>
      </c>
      <c r="C567" s="325">
        <v>1619</v>
      </c>
      <c r="D567" s="325">
        <v>1065</v>
      </c>
      <c r="E567" s="334"/>
      <c r="F567" s="298" t="str">
        <f t="shared" si="21"/>
        <v>是</v>
      </c>
      <c r="G567" s="173" t="str">
        <f t="shared" si="22"/>
        <v>项</v>
      </c>
    </row>
    <row r="568" ht="36" customHeight="1" spans="1:7">
      <c r="A568" s="465">
        <v>20804</v>
      </c>
      <c r="B568" s="323" t="s">
        <v>516</v>
      </c>
      <c r="C568" s="325"/>
      <c r="D568" s="325"/>
      <c r="E568" s="339" t="str">
        <f>IF(C568&gt;0,D568/C568-1,IF(C568&lt;0,-(D568/C568-1),""))</f>
        <v/>
      </c>
      <c r="F568" s="298" t="str">
        <f t="shared" ref="F568:F599" si="23">IF(LEN(A568)=3,"是",IF(B568&lt;&gt;"",IF(SUM(C568:D568)&lt;&gt;0,"是","否"),"是"))</f>
        <v>否</v>
      </c>
      <c r="G568" s="173" t="str">
        <f t="shared" ref="G568:G599" si="24">IF(LEN(A568)=3,"类",IF(LEN(A568)=5,"款","项"))</f>
        <v>款</v>
      </c>
    </row>
    <row r="569" ht="36" customHeight="1" spans="1:7">
      <c r="A569" s="465">
        <v>2080402</v>
      </c>
      <c r="B569" s="328" t="s">
        <v>517</v>
      </c>
      <c r="C569" s="325"/>
      <c r="D569" s="325"/>
      <c r="E569" s="334" t="str">
        <f>IF(C569&gt;0,D569/C569-1,IF(C569&lt;0,-(D569/C569-1),""))</f>
        <v/>
      </c>
      <c r="F569" s="298" t="str">
        <f t="shared" si="23"/>
        <v>否</v>
      </c>
      <c r="G569" s="173" t="str">
        <f t="shared" si="24"/>
        <v>项</v>
      </c>
    </row>
    <row r="570" ht="36" customHeight="1" spans="1:7">
      <c r="A570" s="465">
        <v>20805</v>
      </c>
      <c r="B570" s="323" t="s">
        <v>518</v>
      </c>
      <c r="C570" s="325">
        <f>SUBTOTAL(9,C571:C578)</f>
        <v>40269</v>
      </c>
      <c r="D570" s="325">
        <v>43003</v>
      </c>
      <c r="E570" s="339"/>
      <c r="F570" s="298" t="str">
        <f t="shared" si="23"/>
        <v>是</v>
      </c>
      <c r="G570" s="173" t="str">
        <f t="shared" si="24"/>
        <v>款</v>
      </c>
    </row>
    <row r="571" ht="36" customHeight="1" spans="1:7">
      <c r="A571" s="465">
        <v>2080501</v>
      </c>
      <c r="B571" s="328" t="s">
        <v>519</v>
      </c>
      <c r="C571" s="325">
        <v>2715</v>
      </c>
      <c r="D571" s="325">
        <v>2824</v>
      </c>
      <c r="E571" s="334"/>
      <c r="F571" s="298" t="str">
        <f t="shared" si="23"/>
        <v>是</v>
      </c>
      <c r="G571" s="173" t="str">
        <f t="shared" si="24"/>
        <v>项</v>
      </c>
    </row>
    <row r="572" ht="36" customHeight="1" spans="1:7">
      <c r="A572" s="465">
        <v>2080502</v>
      </c>
      <c r="B572" s="328" t="s">
        <v>520</v>
      </c>
      <c r="C572" s="325">
        <v>7742</v>
      </c>
      <c r="D572" s="325">
        <v>8357</v>
      </c>
      <c r="E572" s="334"/>
      <c r="F572" s="298" t="str">
        <f t="shared" si="23"/>
        <v>是</v>
      </c>
      <c r="G572" s="173" t="str">
        <f t="shared" si="24"/>
        <v>项</v>
      </c>
    </row>
    <row r="573" ht="36" customHeight="1" spans="1:7">
      <c r="A573" s="465">
        <v>2080503</v>
      </c>
      <c r="B573" s="328" t="s">
        <v>521</v>
      </c>
      <c r="C573" s="325"/>
      <c r="D573" s="325"/>
      <c r="E573" s="334"/>
      <c r="F573" s="298" t="str">
        <f t="shared" si="23"/>
        <v>否</v>
      </c>
      <c r="G573" s="173" t="str">
        <f t="shared" si="24"/>
        <v>项</v>
      </c>
    </row>
    <row r="574" ht="36" customHeight="1" spans="1:7">
      <c r="A574" s="465">
        <v>2080505</v>
      </c>
      <c r="B574" s="328" t="s">
        <v>522</v>
      </c>
      <c r="C574" s="325">
        <v>19755</v>
      </c>
      <c r="D574" s="325">
        <v>19874</v>
      </c>
      <c r="E574" s="334"/>
      <c r="F574" s="298" t="str">
        <f t="shared" si="23"/>
        <v>是</v>
      </c>
      <c r="G574" s="173" t="str">
        <f t="shared" si="24"/>
        <v>项</v>
      </c>
    </row>
    <row r="575" ht="36" customHeight="1" spans="1:7">
      <c r="A575" s="465">
        <v>2080506</v>
      </c>
      <c r="B575" s="328" t="s">
        <v>523</v>
      </c>
      <c r="C575" s="325">
        <v>4443</v>
      </c>
      <c r="D575" s="325">
        <v>5614</v>
      </c>
      <c r="E575" s="334"/>
      <c r="F575" s="298" t="str">
        <f t="shared" si="23"/>
        <v>是</v>
      </c>
      <c r="G575" s="173" t="str">
        <f t="shared" si="24"/>
        <v>项</v>
      </c>
    </row>
    <row r="576" ht="36" customHeight="1" spans="1:7">
      <c r="A576" s="465">
        <v>2080507</v>
      </c>
      <c r="B576" s="328" t="s">
        <v>524</v>
      </c>
      <c r="C576" s="325">
        <v>2700</v>
      </c>
      <c r="D576" s="325">
        <v>3000</v>
      </c>
      <c r="E576" s="334"/>
      <c r="F576" s="298" t="str">
        <f t="shared" si="23"/>
        <v>是</v>
      </c>
      <c r="G576" s="173" t="str">
        <f t="shared" si="24"/>
        <v>项</v>
      </c>
    </row>
    <row r="577" ht="36" customHeight="1" spans="1:7">
      <c r="A577" s="467">
        <v>2080508</v>
      </c>
      <c r="B577" s="474" t="s">
        <v>525</v>
      </c>
      <c r="C577" s="325"/>
      <c r="D577" s="325"/>
      <c r="E577" s="334" t="str">
        <f>IF(C577&gt;0,D577/C577-1,IF(C577&lt;0,-(D577/C577-1),""))</f>
        <v/>
      </c>
      <c r="F577" s="298" t="str">
        <f t="shared" si="23"/>
        <v>否</v>
      </c>
      <c r="G577" s="173" t="str">
        <f t="shared" si="24"/>
        <v>项</v>
      </c>
    </row>
    <row r="578" ht="36" customHeight="1" spans="1:7">
      <c r="A578" s="465">
        <v>2080599</v>
      </c>
      <c r="B578" s="328" t="s">
        <v>526</v>
      </c>
      <c r="C578" s="325">
        <v>2914</v>
      </c>
      <c r="D578" s="325">
        <v>3334</v>
      </c>
      <c r="E578" s="334"/>
      <c r="F578" s="298" t="str">
        <f t="shared" si="23"/>
        <v>是</v>
      </c>
      <c r="G578" s="173" t="str">
        <f t="shared" si="24"/>
        <v>项</v>
      </c>
    </row>
    <row r="579" ht="36" customHeight="1" spans="1:7">
      <c r="A579" s="465">
        <v>20806</v>
      </c>
      <c r="B579" s="323" t="s">
        <v>527</v>
      </c>
      <c r="C579" s="325"/>
      <c r="D579" s="325"/>
      <c r="E579" s="339" t="str">
        <f>IF(C579&gt;0,D579/C579-1,IF(C579&lt;0,-(D579/C579-1),""))</f>
        <v/>
      </c>
      <c r="F579" s="298" t="str">
        <f t="shared" si="23"/>
        <v>否</v>
      </c>
      <c r="G579" s="173" t="str">
        <f t="shared" si="24"/>
        <v>款</v>
      </c>
    </row>
    <row r="580" ht="36" customHeight="1" spans="1:7">
      <c r="A580" s="465">
        <v>2080601</v>
      </c>
      <c r="B580" s="328" t="s">
        <v>528</v>
      </c>
      <c r="C580" s="325"/>
      <c r="D580" s="325"/>
      <c r="E580" s="334" t="str">
        <f>IF(C580&gt;0,D580/C580-1,IF(C580&lt;0,-(D580/C580-1),""))</f>
        <v/>
      </c>
      <c r="F580" s="298" t="str">
        <f t="shared" si="23"/>
        <v>否</v>
      </c>
      <c r="G580" s="173" t="str">
        <f t="shared" si="24"/>
        <v>项</v>
      </c>
    </row>
    <row r="581" ht="36" customHeight="1" spans="1:7">
      <c r="A581" s="465">
        <v>2080602</v>
      </c>
      <c r="B581" s="328" t="s">
        <v>529</v>
      </c>
      <c r="C581" s="325"/>
      <c r="D581" s="325"/>
      <c r="E581" s="334" t="str">
        <f>IF(C581&gt;0,D581/C581-1,IF(C581&lt;0,-(D581/C581-1),""))</f>
        <v/>
      </c>
      <c r="F581" s="298" t="str">
        <f t="shared" si="23"/>
        <v>否</v>
      </c>
      <c r="G581" s="173" t="str">
        <f t="shared" si="24"/>
        <v>项</v>
      </c>
    </row>
    <row r="582" ht="36" customHeight="1" spans="1:7">
      <c r="A582" s="465">
        <v>2080699</v>
      </c>
      <c r="B582" s="328" t="s">
        <v>530</v>
      </c>
      <c r="C582" s="325"/>
      <c r="D582" s="325"/>
      <c r="E582" s="334" t="str">
        <f>IF(C582&gt;0,D582/C582-1,IF(C582&lt;0,-(D582/C582-1),""))</f>
        <v/>
      </c>
      <c r="F582" s="298" t="str">
        <f t="shared" si="23"/>
        <v>否</v>
      </c>
      <c r="G582" s="173" t="str">
        <f t="shared" si="24"/>
        <v>项</v>
      </c>
    </row>
    <row r="583" ht="36" customHeight="1" spans="1:7">
      <c r="A583" s="465">
        <v>20807</v>
      </c>
      <c r="B583" s="323" t="s">
        <v>531</v>
      </c>
      <c r="C583" s="325">
        <f>SUBTOTAL(9,C589:C592)</f>
        <v>1323</v>
      </c>
      <c r="D583" s="325">
        <v>356</v>
      </c>
      <c r="E583" s="339"/>
      <c r="F583" s="298" t="str">
        <f t="shared" si="23"/>
        <v>是</v>
      </c>
      <c r="G583" s="173" t="str">
        <f t="shared" si="24"/>
        <v>款</v>
      </c>
    </row>
    <row r="584" ht="36" customHeight="1" spans="1:7">
      <c r="A584" s="465">
        <v>2080701</v>
      </c>
      <c r="B584" s="328" t="s">
        <v>532</v>
      </c>
      <c r="C584" s="325"/>
      <c r="D584" s="325"/>
      <c r="E584" s="334"/>
      <c r="F584" s="298" t="str">
        <f t="shared" si="23"/>
        <v>否</v>
      </c>
      <c r="G584" s="173" t="str">
        <f t="shared" si="24"/>
        <v>项</v>
      </c>
    </row>
    <row r="585" ht="36" customHeight="1" spans="1:7">
      <c r="A585" s="465">
        <v>2080702</v>
      </c>
      <c r="B585" s="328" t="s">
        <v>533</v>
      </c>
      <c r="C585" s="325"/>
      <c r="D585" s="325"/>
      <c r="E585" s="334" t="str">
        <f t="shared" ref="E585:E591" si="25">IF(C585&gt;0,D585/C585-1,IF(C585&lt;0,-(D585/C585-1),""))</f>
        <v/>
      </c>
      <c r="F585" s="298" t="str">
        <f t="shared" si="23"/>
        <v>否</v>
      </c>
      <c r="G585" s="173" t="str">
        <f t="shared" si="24"/>
        <v>项</v>
      </c>
    </row>
    <row r="586" ht="36" customHeight="1" spans="1:7">
      <c r="A586" s="465">
        <v>2080704</v>
      </c>
      <c r="B586" s="328" t="s">
        <v>534</v>
      </c>
      <c r="C586" s="325"/>
      <c r="D586" s="325"/>
      <c r="E586" s="334" t="str">
        <f t="shared" si="25"/>
        <v/>
      </c>
      <c r="F586" s="298" t="str">
        <f t="shared" si="23"/>
        <v>否</v>
      </c>
      <c r="G586" s="173" t="str">
        <f t="shared" si="24"/>
        <v>项</v>
      </c>
    </row>
    <row r="587" ht="36" customHeight="1" spans="1:7">
      <c r="A587" s="465">
        <v>2080705</v>
      </c>
      <c r="B587" s="328" t="s">
        <v>535</v>
      </c>
      <c r="C587" s="325"/>
      <c r="D587" s="325"/>
      <c r="E587" s="334" t="str">
        <f t="shared" si="25"/>
        <v/>
      </c>
      <c r="F587" s="298" t="str">
        <f t="shared" si="23"/>
        <v>否</v>
      </c>
      <c r="G587" s="173" t="str">
        <f t="shared" si="24"/>
        <v>项</v>
      </c>
    </row>
    <row r="588" ht="36" customHeight="1" spans="1:7">
      <c r="A588" s="465">
        <v>2080709</v>
      </c>
      <c r="B588" s="328" t="s">
        <v>536</v>
      </c>
      <c r="C588" s="325"/>
      <c r="D588" s="325"/>
      <c r="E588" s="334" t="str">
        <f t="shared" si="25"/>
        <v/>
      </c>
      <c r="F588" s="298" t="str">
        <f t="shared" si="23"/>
        <v>否</v>
      </c>
      <c r="G588" s="173" t="str">
        <f t="shared" si="24"/>
        <v>项</v>
      </c>
    </row>
    <row r="589" ht="36" customHeight="1" spans="1:7">
      <c r="A589" s="465">
        <v>2080711</v>
      </c>
      <c r="B589" s="328" t="s">
        <v>537</v>
      </c>
      <c r="C589" s="325">
        <v>275</v>
      </c>
      <c r="D589" s="325">
        <v>296</v>
      </c>
      <c r="E589" s="334">
        <f t="shared" si="25"/>
        <v>0.0763636363636364</v>
      </c>
      <c r="F589" s="298" t="str">
        <f t="shared" si="23"/>
        <v>是</v>
      </c>
      <c r="G589" s="173" t="str">
        <f t="shared" si="24"/>
        <v>项</v>
      </c>
    </row>
    <row r="590" ht="36" customHeight="1" spans="1:7">
      <c r="A590" s="465">
        <v>2080712</v>
      </c>
      <c r="B590" s="328" t="s">
        <v>538</v>
      </c>
      <c r="C590" s="325"/>
      <c r="D590" s="325"/>
      <c r="E590" s="334" t="str">
        <f t="shared" si="25"/>
        <v/>
      </c>
      <c r="F590" s="298" t="str">
        <f t="shared" si="23"/>
        <v>否</v>
      </c>
      <c r="G590" s="173" t="str">
        <f t="shared" si="24"/>
        <v>项</v>
      </c>
    </row>
    <row r="591" ht="36" customHeight="1" spans="1:7">
      <c r="A591" s="465">
        <v>2080713</v>
      </c>
      <c r="B591" s="328" t="s">
        <v>539</v>
      </c>
      <c r="C591" s="325"/>
      <c r="D591" s="325"/>
      <c r="E591" s="334" t="str">
        <f t="shared" si="25"/>
        <v/>
      </c>
      <c r="F591" s="298" t="str">
        <f t="shared" si="23"/>
        <v>否</v>
      </c>
      <c r="G591" s="173" t="str">
        <f t="shared" si="24"/>
        <v>项</v>
      </c>
    </row>
    <row r="592" ht="36" customHeight="1" spans="1:7">
      <c r="A592" s="465">
        <v>2080799</v>
      </c>
      <c r="B592" s="328" t="s">
        <v>540</v>
      </c>
      <c r="C592" s="325">
        <v>1048</v>
      </c>
      <c r="D592" s="325">
        <v>60</v>
      </c>
      <c r="E592" s="334"/>
      <c r="F592" s="298" t="str">
        <f t="shared" si="23"/>
        <v>是</v>
      </c>
      <c r="G592" s="173" t="str">
        <f t="shared" si="24"/>
        <v>项</v>
      </c>
    </row>
    <row r="593" ht="27" customHeight="1" spans="1:7">
      <c r="A593" s="465">
        <v>20808</v>
      </c>
      <c r="B593" s="323" t="s">
        <v>541</v>
      </c>
      <c r="C593" s="477">
        <f>SUBTOTAL(9,C594:C601)</f>
        <v>7268</v>
      </c>
      <c r="D593" s="325">
        <v>7438</v>
      </c>
      <c r="E593" s="339"/>
      <c r="F593" s="298" t="str">
        <f t="shared" si="23"/>
        <v>是</v>
      </c>
      <c r="G593" s="173" t="str">
        <f t="shared" si="24"/>
        <v>款</v>
      </c>
    </row>
    <row r="594" ht="36" customHeight="1" spans="1:7">
      <c r="A594" s="465">
        <v>2080801</v>
      </c>
      <c r="B594" s="328" t="s">
        <v>542</v>
      </c>
      <c r="C594" s="325">
        <v>2045</v>
      </c>
      <c r="D594" s="325">
        <v>2155</v>
      </c>
      <c r="E594" s="334"/>
      <c r="F594" s="298" t="str">
        <f t="shared" si="23"/>
        <v>是</v>
      </c>
      <c r="G594" s="173" t="str">
        <f t="shared" si="24"/>
        <v>项</v>
      </c>
    </row>
    <row r="595" ht="36" customHeight="1" spans="1:7">
      <c r="A595" s="465">
        <v>2080802</v>
      </c>
      <c r="B595" s="328" t="s">
        <v>543</v>
      </c>
      <c r="C595" s="325">
        <v>2191</v>
      </c>
      <c r="D595" s="325">
        <v>1914</v>
      </c>
      <c r="E595" s="334"/>
      <c r="F595" s="298" t="str">
        <f t="shared" si="23"/>
        <v>是</v>
      </c>
      <c r="G595" s="173" t="str">
        <f t="shared" si="24"/>
        <v>项</v>
      </c>
    </row>
    <row r="596" ht="36" customHeight="1" spans="1:7">
      <c r="A596" s="465">
        <v>2080803</v>
      </c>
      <c r="B596" s="328" t="s">
        <v>544</v>
      </c>
      <c r="C596" s="325">
        <v>1206</v>
      </c>
      <c r="D596" s="325">
        <v>222</v>
      </c>
      <c r="E596" s="334"/>
      <c r="F596" s="298" t="str">
        <f t="shared" si="23"/>
        <v>是</v>
      </c>
      <c r="G596" s="173" t="str">
        <f t="shared" si="24"/>
        <v>项</v>
      </c>
    </row>
    <row r="597" s="431" customFormat="1" ht="36" customHeight="1" spans="1:7">
      <c r="A597" s="465">
        <v>2080804</v>
      </c>
      <c r="B597" s="328" t="s">
        <v>545</v>
      </c>
      <c r="C597" s="325"/>
      <c r="D597" s="325"/>
      <c r="E597" s="334"/>
      <c r="F597" s="298" t="str">
        <f t="shared" si="23"/>
        <v>否</v>
      </c>
      <c r="G597" s="173" t="str">
        <f t="shared" si="24"/>
        <v>项</v>
      </c>
    </row>
    <row r="598" ht="36" customHeight="1" spans="1:7">
      <c r="A598" s="465">
        <v>2080805</v>
      </c>
      <c r="B598" s="328" t="s">
        <v>546</v>
      </c>
      <c r="C598" s="325">
        <v>990</v>
      </c>
      <c r="D598" s="325">
        <v>1009</v>
      </c>
      <c r="E598" s="334">
        <f>IF(C598&gt;0,D598/C598-1,IF(C598&lt;0,-(D598/C598-1),""))</f>
        <v>0.0191919191919192</v>
      </c>
      <c r="F598" s="298" t="str">
        <f t="shared" si="23"/>
        <v>是</v>
      </c>
      <c r="G598" s="173" t="str">
        <f t="shared" si="24"/>
        <v>项</v>
      </c>
    </row>
    <row r="599" ht="36" customHeight="1" spans="1:7">
      <c r="A599" s="465">
        <v>2080806</v>
      </c>
      <c r="B599" s="328" t="s">
        <v>547</v>
      </c>
      <c r="C599" s="325">
        <v>12</v>
      </c>
      <c r="D599" s="325">
        <v>510</v>
      </c>
      <c r="E599" s="334">
        <f>IF(C599&gt;0,D599/C599-1,IF(C599&lt;0,-(D599/C599-1),""))</f>
        <v>41.5</v>
      </c>
      <c r="F599" s="298" t="str">
        <f t="shared" si="23"/>
        <v>是</v>
      </c>
      <c r="G599" s="173" t="str">
        <f t="shared" si="24"/>
        <v>项</v>
      </c>
    </row>
    <row r="600" ht="36" customHeight="1" spans="1:6">
      <c r="A600" s="465">
        <v>2080808</v>
      </c>
      <c r="B600" s="328" t="s">
        <v>548</v>
      </c>
      <c r="C600" s="325">
        <v>46</v>
      </c>
      <c r="D600" s="325"/>
      <c r="E600" s="334"/>
      <c r="F600" s="298"/>
    </row>
    <row r="601" ht="36" customHeight="1" spans="1:7">
      <c r="A601" s="465">
        <v>2080899</v>
      </c>
      <c r="B601" s="328" t="s">
        <v>549</v>
      </c>
      <c r="C601" s="325">
        <v>778</v>
      </c>
      <c r="D601" s="325">
        <v>1620</v>
      </c>
      <c r="E601" s="334"/>
      <c r="F601" s="298" t="str">
        <f t="shared" ref="F601:F664" si="26">IF(LEN(A601)=3,"是",IF(B601&lt;&gt;"",IF(SUM(C601:D601)&lt;&gt;0,"是","否"),"是"))</f>
        <v>是</v>
      </c>
      <c r="G601" s="173" t="str">
        <f t="shared" ref="G601:G664" si="27">IF(LEN(A601)=3,"类",IF(LEN(A601)=5,"款","项"))</f>
        <v>项</v>
      </c>
    </row>
    <row r="602" ht="36" customHeight="1" spans="1:7">
      <c r="A602" s="465">
        <v>20809</v>
      </c>
      <c r="B602" s="323" t="s">
        <v>550</v>
      </c>
      <c r="C602" s="325">
        <f>SUBTOTAL(9,C603:C608)</f>
        <v>2029</v>
      </c>
      <c r="D602" s="325">
        <v>2065</v>
      </c>
      <c r="E602" s="339"/>
      <c r="F602" s="298" t="str">
        <f t="shared" si="26"/>
        <v>是</v>
      </c>
      <c r="G602" s="173" t="str">
        <f t="shared" si="27"/>
        <v>款</v>
      </c>
    </row>
    <row r="603" s="431" customFormat="1" ht="36" customHeight="1" spans="1:7">
      <c r="A603" s="465">
        <v>2080901</v>
      </c>
      <c r="B603" s="328" t="s">
        <v>551</v>
      </c>
      <c r="C603" s="325">
        <v>935</v>
      </c>
      <c r="D603" s="325">
        <v>1074</v>
      </c>
      <c r="E603" s="334"/>
      <c r="F603" s="298" t="str">
        <f t="shared" si="26"/>
        <v>是</v>
      </c>
      <c r="G603" s="173" t="str">
        <f t="shared" si="27"/>
        <v>项</v>
      </c>
    </row>
    <row r="604" ht="36" customHeight="1" spans="1:7">
      <c r="A604" s="465">
        <v>2080902</v>
      </c>
      <c r="B604" s="328" t="s">
        <v>552</v>
      </c>
      <c r="C604" s="325">
        <v>655</v>
      </c>
      <c r="D604" s="325">
        <v>670</v>
      </c>
      <c r="E604" s="334"/>
      <c r="F604" s="298" t="str">
        <f t="shared" si="26"/>
        <v>是</v>
      </c>
      <c r="G604" s="173" t="str">
        <f t="shared" si="27"/>
        <v>项</v>
      </c>
    </row>
    <row r="605" ht="36" customHeight="1" spans="1:7">
      <c r="A605" s="465">
        <v>2080903</v>
      </c>
      <c r="B605" s="328" t="s">
        <v>553</v>
      </c>
      <c r="C605" s="325">
        <v>0</v>
      </c>
      <c r="D605" s="325">
        <v>0</v>
      </c>
      <c r="E605" s="334"/>
      <c r="F605" s="298" t="str">
        <f t="shared" si="26"/>
        <v>否</v>
      </c>
      <c r="G605" s="173" t="str">
        <f t="shared" si="27"/>
        <v>项</v>
      </c>
    </row>
    <row r="606" ht="36" customHeight="1" spans="1:7">
      <c r="A606" s="465">
        <v>2080904</v>
      </c>
      <c r="B606" s="328" t="s">
        <v>554</v>
      </c>
      <c r="C606" s="325">
        <v>69</v>
      </c>
      <c r="D606" s="325">
        <v>0</v>
      </c>
      <c r="E606" s="334">
        <f>IF(C606&gt;0,D606/C606-1,IF(C606&lt;0,-(D606/C606-1),""))</f>
        <v>-1</v>
      </c>
      <c r="F606" s="298" t="str">
        <f t="shared" si="26"/>
        <v>是</v>
      </c>
      <c r="G606" s="173" t="str">
        <f t="shared" si="27"/>
        <v>项</v>
      </c>
    </row>
    <row r="607" ht="19" customHeight="1" spans="1:7">
      <c r="A607" s="465">
        <v>2080905</v>
      </c>
      <c r="B607" s="328" t="s">
        <v>555</v>
      </c>
      <c r="C607" s="325">
        <v>170</v>
      </c>
      <c r="D607" s="325">
        <v>121</v>
      </c>
      <c r="E607" s="334"/>
      <c r="F607" s="298" t="str">
        <f t="shared" si="26"/>
        <v>是</v>
      </c>
      <c r="G607" s="173" t="str">
        <f t="shared" si="27"/>
        <v>项</v>
      </c>
    </row>
    <row r="608" ht="54" customHeight="1" spans="1:7">
      <c r="A608" s="465">
        <v>2080999</v>
      </c>
      <c r="B608" s="328" t="s">
        <v>556</v>
      </c>
      <c r="C608" s="325">
        <v>200</v>
      </c>
      <c r="D608" s="325">
        <v>200</v>
      </c>
      <c r="E608" s="334"/>
      <c r="F608" s="298" t="str">
        <f t="shared" si="26"/>
        <v>是</v>
      </c>
      <c r="G608" s="173" t="str">
        <f t="shared" si="27"/>
        <v>项</v>
      </c>
    </row>
    <row r="609" ht="36" customHeight="1" spans="1:7">
      <c r="A609" s="465">
        <v>20810</v>
      </c>
      <c r="B609" s="323" t="s">
        <v>557</v>
      </c>
      <c r="C609" s="325">
        <f>SUBTOTAL(9,C610:C616)</f>
        <v>3896</v>
      </c>
      <c r="D609" s="325">
        <v>3725</v>
      </c>
      <c r="E609" s="339"/>
      <c r="F609" s="298" t="str">
        <f t="shared" si="26"/>
        <v>是</v>
      </c>
      <c r="G609" s="173" t="str">
        <f t="shared" si="27"/>
        <v>款</v>
      </c>
    </row>
    <row r="610" ht="36" customHeight="1" spans="1:7">
      <c r="A610" s="465">
        <v>2081001</v>
      </c>
      <c r="B610" s="328" t="s">
        <v>558</v>
      </c>
      <c r="C610" s="325">
        <v>288</v>
      </c>
      <c r="D610" s="325">
        <v>369</v>
      </c>
      <c r="E610" s="334"/>
      <c r="F610" s="298" t="str">
        <f t="shared" si="26"/>
        <v>是</v>
      </c>
      <c r="G610" s="173" t="str">
        <f t="shared" si="27"/>
        <v>项</v>
      </c>
    </row>
    <row r="611" ht="36" customHeight="1" spans="1:7">
      <c r="A611" s="465">
        <v>2081002</v>
      </c>
      <c r="B611" s="328" t="s">
        <v>559</v>
      </c>
      <c r="C611" s="325">
        <v>1247</v>
      </c>
      <c r="D611" s="325">
        <v>1288</v>
      </c>
      <c r="E611" s="334">
        <f>IF(C611&gt;0,D611/C611-1,IF(C611&lt;0,-(D611/C611-1),""))</f>
        <v>0.0328789093825181</v>
      </c>
      <c r="F611" s="298" t="str">
        <f t="shared" si="26"/>
        <v>是</v>
      </c>
      <c r="G611" s="173" t="str">
        <f t="shared" si="27"/>
        <v>项</v>
      </c>
    </row>
    <row r="612" ht="36" customHeight="1" spans="1:7">
      <c r="A612" s="465">
        <v>2081003</v>
      </c>
      <c r="B612" s="328" t="s">
        <v>560</v>
      </c>
      <c r="C612" s="325"/>
      <c r="D612" s="325"/>
      <c r="E612" s="334"/>
      <c r="F612" s="298" t="str">
        <f t="shared" si="26"/>
        <v>否</v>
      </c>
      <c r="G612" s="173" t="str">
        <f t="shared" si="27"/>
        <v>项</v>
      </c>
    </row>
    <row r="613" ht="36" customHeight="1" spans="1:7">
      <c r="A613" s="465">
        <v>2081004</v>
      </c>
      <c r="B613" s="328" t="s">
        <v>561</v>
      </c>
      <c r="C613" s="325">
        <v>2194</v>
      </c>
      <c r="D613" s="325">
        <v>1937</v>
      </c>
      <c r="E613" s="334"/>
      <c r="F613" s="298" t="str">
        <f t="shared" si="26"/>
        <v>是</v>
      </c>
      <c r="G613" s="173" t="str">
        <f t="shared" si="27"/>
        <v>项</v>
      </c>
    </row>
    <row r="614" ht="36" customHeight="1" spans="1:7">
      <c r="A614" s="465">
        <v>2081005</v>
      </c>
      <c r="B614" s="328" t="s">
        <v>562</v>
      </c>
      <c r="C614" s="325">
        <v>157</v>
      </c>
      <c r="D614" s="325">
        <v>131</v>
      </c>
      <c r="E614" s="334">
        <f>IF(C614&gt;0,D614/C614-1,IF(C614&lt;0,-(D614/C614-1),""))</f>
        <v>-0.165605095541401</v>
      </c>
      <c r="F614" s="298" t="str">
        <f t="shared" si="26"/>
        <v>是</v>
      </c>
      <c r="G614" s="173" t="str">
        <f t="shared" si="27"/>
        <v>项</v>
      </c>
    </row>
    <row r="615" ht="36" customHeight="1" spans="1:7">
      <c r="A615" s="465">
        <v>2081006</v>
      </c>
      <c r="B615" s="328" t="s">
        <v>563</v>
      </c>
      <c r="C615" s="325"/>
      <c r="D615" s="325">
        <v>0</v>
      </c>
      <c r="E615" s="334" t="str">
        <f>IF(C615&gt;0,D615/C615-1,IF(C615&lt;0,-(D615/C615-1),""))</f>
        <v/>
      </c>
      <c r="F615" s="298" t="str">
        <f t="shared" si="26"/>
        <v>否</v>
      </c>
      <c r="G615" s="173" t="str">
        <f t="shared" si="27"/>
        <v>项</v>
      </c>
    </row>
    <row r="616" ht="36" customHeight="1" spans="1:7">
      <c r="A616" s="465">
        <v>2081099</v>
      </c>
      <c r="B616" s="328" t="s">
        <v>564</v>
      </c>
      <c r="C616" s="325">
        <v>10</v>
      </c>
      <c r="D616" s="325"/>
      <c r="E616" s="334">
        <f>IF(C616&gt;0,D616/C616-1,IF(C616&lt;0,-(D616/C616-1),""))</f>
        <v>-1</v>
      </c>
      <c r="F616" s="298" t="str">
        <f t="shared" si="26"/>
        <v>是</v>
      </c>
      <c r="G616" s="173" t="str">
        <f t="shared" si="27"/>
        <v>项</v>
      </c>
    </row>
    <row r="617" ht="36" customHeight="1" spans="1:7">
      <c r="A617" s="465">
        <v>20811</v>
      </c>
      <c r="B617" s="323" t="s">
        <v>565</v>
      </c>
      <c r="C617" s="325">
        <f>SUBTOTAL(9,C618:C625)</f>
        <v>1648</v>
      </c>
      <c r="D617" s="325">
        <v>1463</v>
      </c>
      <c r="E617" s="339"/>
      <c r="F617" s="298" t="str">
        <f t="shared" si="26"/>
        <v>是</v>
      </c>
      <c r="G617" s="173" t="str">
        <f t="shared" si="27"/>
        <v>款</v>
      </c>
    </row>
    <row r="618" ht="36" customHeight="1" spans="1:7">
      <c r="A618" s="465">
        <v>2081101</v>
      </c>
      <c r="B618" s="328" t="s">
        <v>138</v>
      </c>
      <c r="C618" s="325">
        <v>206</v>
      </c>
      <c r="D618" s="325">
        <v>185</v>
      </c>
      <c r="E618" s="334"/>
      <c r="F618" s="298" t="str">
        <f t="shared" si="26"/>
        <v>是</v>
      </c>
      <c r="G618" s="173" t="str">
        <f t="shared" si="27"/>
        <v>项</v>
      </c>
    </row>
    <row r="619" ht="36" customHeight="1" spans="1:7">
      <c r="A619" s="465">
        <v>2081102</v>
      </c>
      <c r="B619" s="328" t="s">
        <v>139</v>
      </c>
      <c r="C619" s="325"/>
      <c r="D619" s="325"/>
      <c r="E619" s="334" t="str">
        <f>IF(C619&gt;0,D619/C619-1,IF(C619&lt;0,-(D619/C619-1),""))</f>
        <v/>
      </c>
      <c r="F619" s="298" t="str">
        <f t="shared" si="26"/>
        <v>否</v>
      </c>
      <c r="G619" s="173" t="str">
        <f t="shared" si="27"/>
        <v>项</v>
      </c>
    </row>
    <row r="620" ht="36" customHeight="1" spans="1:7">
      <c r="A620" s="465">
        <v>2081103</v>
      </c>
      <c r="B620" s="328" t="s">
        <v>140</v>
      </c>
      <c r="C620" s="325"/>
      <c r="D620" s="325"/>
      <c r="E620" s="334"/>
      <c r="F620" s="298" t="str">
        <f t="shared" si="26"/>
        <v>否</v>
      </c>
      <c r="G620" s="173" t="str">
        <f t="shared" si="27"/>
        <v>项</v>
      </c>
    </row>
    <row r="621" ht="36" customHeight="1" spans="1:7">
      <c r="A621" s="465">
        <v>2081104</v>
      </c>
      <c r="B621" s="328" t="s">
        <v>566</v>
      </c>
      <c r="C621" s="325">
        <v>110</v>
      </c>
      <c r="D621" s="325">
        <v>72</v>
      </c>
      <c r="E621" s="334"/>
      <c r="F621" s="298" t="str">
        <f t="shared" si="26"/>
        <v>是</v>
      </c>
      <c r="G621" s="173" t="str">
        <f t="shared" si="27"/>
        <v>项</v>
      </c>
    </row>
    <row r="622" ht="36" customHeight="1" spans="1:7">
      <c r="A622" s="465">
        <v>2081105</v>
      </c>
      <c r="B622" s="328" t="s">
        <v>567</v>
      </c>
      <c r="C622" s="325">
        <v>125</v>
      </c>
      <c r="D622" s="325">
        <v>0</v>
      </c>
      <c r="E622" s="334"/>
      <c r="F622" s="298" t="str">
        <f t="shared" si="26"/>
        <v>是</v>
      </c>
      <c r="G622" s="173" t="str">
        <f t="shared" si="27"/>
        <v>项</v>
      </c>
    </row>
    <row r="623" ht="36" customHeight="1" spans="1:7">
      <c r="A623" s="465">
        <v>2081106</v>
      </c>
      <c r="B623" s="328" t="s">
        <v>568</v>
      </c>
      <c r="C623" s="325"/>
      <c r="D623" s="325"/>
      <c r="E623" s="334"/>
      <c r="F623" s="298" t="str">
        <f t="shared" si="26"/>
        <v>否</v>
      </c>
      <c r="G623" s="173" t="str">
        <f t="shared" si="27"/>
        <v>项</v>
      </c>
    </row>
    <row r="624" ht="36" customHeight="1" spans="1:7">
      <c r="A624" s="465">
        <v>2081107</v>
      </c>
      <c r="B624" s="328" t="s">
        <v>569</v>
      </c>
      <c r="C624" s="325">
        <v>1122</v>
      </c>
      <c r="D624" s="325">
        <v>1133</v>
      </c>
      <c r="E624" s="334">
        <f>IF(C624&gt;0,D624/C624-1,IF(C624&lt;0,-(D624/C624-1),""))</f>
        <v>0.00980392156862742</v>
      </c>
      <c r="F624" s="298" t="str">
        <f t="shared" si="26"/>
        <v>是</v>
      </c>
      <c r="G624" s="173" t="str">
        <f t="shared" si="27"/>
        <v>项</v>
      </c>
    </row>
    <row r="625" ht="36" customHeight="1" spans="1:7">
      <c r="A625" s="465">
        <v>2081199</v>
      </c>
      <c r="B625" s="328" t="s">
        <v>570</v>
      </c>
      <c r="C625" s="325">
        <v>85</v>
      </c>
      <c r="D625" s="325">
        <v>73</v>
      </c>
      <c r="E625" s="334"/>
      <c r="F625" s="298" t="str">
        <f t="shared" si="26"/>
        <v>是</v>
      </c>
      <c r="G625" s="173" t="str">
        <f t="shared" si="27"/>
        <v>项</v>
      </c>
    </row>
    <row r="626" ht="36" customHeight="1" spans="1:7">
      <c r="A626" s="465">
        <v>20816</v>
      </c>
      <c r="B626" s="323" t="s">
        <v>571</v>
      </c>
      <c r="C626" s="325">
        <f>SUBTOTAL(9,C627:C628)</f>
        <v>117</v>
      </c>
      <c r="D626" s="325">
        <v>147</v>
      </c>
      <c r="E626" s="339"/>
      <c r="F626" s="298" t="str">
        <f t="shared" si="26"/>
        <v>是</v>
      </c>
      <c r="G626" s="173" t="str">
        <f t="shared" si="27"/>
        <v>款</v>
      </c>
    </row>
    <row r="627" ht="36" customHeight="1" spans="1:7">
      <c r="A627" s="465">
        <v>2081601</v>
      </c>
      <c r="B627" s="328" t="s">
        <v>138</v>
      </c>
      <c r="C627" s="325">
        <v>87</v>
      </c>
      <c r="D627" s="325">
        <v>126</v>
      </c>
      <c r="E627" s="334"/>
      <c r="F627" s="298" t="str">
        <f t="shared" si="26"/>
        <v>是</v>
      </c>
      <c r="G627" s="173" t="str">
        <f t="shared" si="27"/>
        <v>项</v>
      </c>
    </row>
    <row r="628" ht="36" customHeight="1" spans="1:7">
      <c r="A628" s="465">
        <v>2081602</v>
      </c>
      <c r="B628" s="328" t="s">
        <v>139</v>
      </c>
      <c r="C628" s="325">
        <v>30</v>
      </c>
      <c r="D628" s="325">
        <v>21</v>
      </c>
      <c r="E628" s="334">
        <f>IF(C628&gt;0,D628/C628-1,IF(C628&lt;0,-(D628/C628-1),""))</f>
        <v>-0.3</v>
      </c>
      <c r="F628" s="298" t="str">
        <f t="shared" si="26"/>
        <v>是</v>
      </c>
      <c r="G628" s="173" t="str">
        <f t="shared" si="27"/>
        <v>项</v>
      </c>
    </row>
    <row r="629" ht="36" customHeight="1" spans="1:7">
      <c r="A629" s="465">
        <v>2081603</v>
      </c>
      <c r="B629" s="328" t="s">
        <v>140</v>
      </c>
      <c r="C629" s="325"/>
      <c r="D629" s="325"/>
      <c r="E629" s="334" t="str">
        <f>IF(C629&gt;0,D629/C629-1,IF(C629&lt;0,-(D629/C629-1),""))</f>
        <v/>
      </c>
      <c r="F629" s="298" t="str">
        <f t="shared" si="26"/>
        <v>否</v>
      </c>
      <c r="G629" s="173" t="str">
        <f t="shared" si="27"/>
        <v>项</v>
      </c>
    </row>
    <row r="630" ht="36" customHeight="1" spans="1:7">
      <c r="A630" s="465">
        <v>2081699</v>
      </c>
      <c r="B630" s="328" t="s">
        <v>572</v>
      </c>
      <c r="C630" s="325"/>
      <c r="D630" s="325">
        <v>0</v>
      </c>
      <c r="E630" s="334"/>
      <c r="F630" s="298" t="str">
        <f t="shared" si="26"/>
        <v>否</v>
      </c>
      <c r="G630" s="173" t="str">
        <f t="shared" si="27"/>
        <v>项</v>
      </c>
    </row>
    <row r="631" ht="36" customHeight="1" spans="1:7">
      <c r="A631" s="465">
        <v>20819</v>
      </c>
      <c r="B631" s="323" t="s">
        <v>573</v>
      </c>
      <c r="C631" s="325">
        <f>SUBTOTAL(9,C632:C633)</f>
        <v>7178</v>
      </c>
      <c r="D631" s="325">
        <v>7501</v>
      </c>
      <c r="E631" s="339">
        <f>IF(C631&gt;0,D631/C631-1,IF(C631&lt;0,-(D631/C631-1),""))</f>
        <v>0.0449986068542769</v>
      </c>
      <c r="F631" s="298" t="str">
        <f t="shared" si="26"/>
        <v>是</v>
      </c>
      <c r="G631" s="173" t="str">
        <f t="shared" si="27"/>
        <v>款</v>
      </c>
    </row>
    <row r="632" ht="36" customHeight="1" spans="1:7">
      <c r="A632" s="465">
        <v>2081901</v>
      </c>
      <c r="B632" s="328" t="s">
        <v>574</v>
      </c>
      <c r="C632" s="325">
        <v>4297</v>
      </c>
      <c r="D632" s="325">
        <v>4176</v>
      </c>
      <c r="E632" s="334">
        <f>IF(C632&gt;0,D632/C632-1,IF(C632&lt;0,-(D632/C632-1),""))</f>
        <v>-0.0281591808238306</v>
      </c>
      <c r="F632" s="298" t="str">
        <f t="shared" si="26"/>
        <v>是</v>
      </c>
      <c r="G632" s="173" t="str">
        <f t="shared" si="27"/>
        <v>项</v>
      </c>
    </row>
    <row r="633" ht="36" customHeight="1" spans="1:7">
      <c r="A633" s="465">
        <v>2081902</v>
      </c>
      <c r="B633" s="328" t="s">
        <v>575</v>
      </c>
      <c r="C633" s="325">
        <v>2881</v>
      </c>
      <c r="D633" s="325">
        <v>3325</v>
      </c>
      <c r="E633" s="334">
        <f>IF(C633&gt;0,D633/C633-1,IF(C633&lt;0,-(D633/C633-1),""))</f>
        <v>0.15411315515446</v>
      </c>
      <c r="F633" s="298" t="str">
        <f t="shared" si="26"/>
        <v>是</v>
      </c>
      <c r="G633" s="173" t="str">
        <f t="shared" si="27"/>
        <v>项</v>
      </c>
    </row>
    <row r="634" ht="36" customHeight="1" spans="1:7">
      <c r="A634" s="465">
        <v>20820</v>
      </c>
      <c r="B634" s="323" t="s">
        <v>576</v>
      </c>
      <c r="C634" s="325">
        <f>SUBTOTAL(9,C635:C636)</f>
        <v>365</v>
      </c>
      <c r="D634" s="325">
        <v>297</v>
      </c>
      <c r="E634" s="339"/>
      <c r="F634" s="298" t="str">
        <f t="shared" si="26"/>
        <v>是</v>
      </c>
      <c r="G634" s="173" t="str">
        <f t="shared" si="27"/>
        <v>款</v>
      </c>
    </row>
    <row r="635" ht="36" customHeight="1" spans="1:7">
      <c r="A635" s="465">
        <v>2082001</v>
      </c>
      <c r="B635" s="328" t="s">
        <v>577</v>
      </c>
      <c r="C635" s="325">
        <v>210</v>
      </c>
      <c r="D635" s="325">
        <v>200</v>
      </c>
      <c r="E635" s="334">
        <f>IF(C635&gt;0,D635/C635-1,IF(C635&lt;0,-(D635/C635-1),""))</f>
        <v>-0.0476190476190477</v>
      </c>
      <c r="F635" s="298" t="str">
        <f t="shared" si="26"/>
        <v>是</v>
      </c>
      <c r="G635" s="173" t="str">
        <f t="shared" si="27"/>
        <v>项</v>
      </c>
    </row>
    <row r="636" ht="36" customHeight="1" spans="1:7">
      <c r="A636" s="465">
        <v>2082002</v>
      </c>
      <c r="B636" s="328" t="s">
        <v>578</v>
      </c>
      <c r="C636" s="325">
        <v>155</v>
      </c>
      <c r="D636" s="325">
        <v>97</v>
      </c>
      <c r="E636" s="334"/>
      <c r="F636" s="298" t="str">
        <f t="shared" si="26"/>
        <v>是</v>
      </c>
      <c r="G636" s="173" t="str">
        <f t="shared" si="27"/>
        <v>项</v>
      </c>
    </row>
    <row r="637" ht="36" customHeight="1" spans="1:7">
      <c r="A637" s="465">
        <v>20821</v>
      </c>
      <c r="B637" s="323" t="s">
        <v>579</v>
      </c>
      <c r="C637" s="325">
        <f>SUBTOTAL(9,C638:C639)</f>
        <v>796</v>
      </c>
      <c r="D637" s="325">
        <v>848</v>
      </c>
      <c r="E637" s="339">
        <f t="shared" ref="E637:E645" si="28">IF(C637&gt;0,D637/C637-1,IF(C637&lt;0,-(D637/C637-1),""))</f>
        <v>0.0653266331658291</v>
      </c>
      <c r="F637" s="298" t="str">
        <f t="shared" si="26"/>
        <v>是</v>
      </c>
      <c r="G637" s="173" t="str">
        <f t="shared" si="27"/>
        <v>款</v>
      </c>
    </row>
    <row r="638" ht="36" customHeight="1" spans="1:7">
      <c r="A638" s="465">
        <v>2082101</v>
      </c>
      <c r="B638" s="328" t="s">
        <v>580</v>
      </c>
      <c r="C638" s="325">
        <v>32</v>
      </c>
      <c r="D638" s="325">
        <v>38</v>
      </c>
      <c r="E638" s="334">
        <f t="shared" si="28"/>
        <v>0.1875</v>
      </c>
      <c r="F638" s="298" t="str">
        <f t="shared" si="26"/>
        <v>是</v>
      </c>
      <c r="G638" s="173" t="str">
        <f t="shared" si="27"/>
        <v>项</v>
      </c>
    </row>
    <row r="639" ht="36" customHeight="1" spans="1:7">
      <c r="A639" s="465">
        <v>2082102</v>
      </c>
      <c r="B639" s="328" t="s">
        <v>581</v>
      </c>
      <c r="C639" s="325">
        <v>764</v>
      </c>
      <c r="D639" s="325">
        <v>810</v>
      </c>
      <c r="E639" s="334">
        <f t="shared" si="28"/>
        <v>0.0602094240837696</v>
      </c>
      <c r="F639" s="298" t="str">
        <f t="shared" si="26"/>
        <v>是</v>
      </c>
      <c r="G639" s="173" t="str">
        <f t="shared" si="27"/>
        <v>项</v>
      </c>
    </row>
    <row r="640" ht="36" customHeight="1" spans="1:7">
      <c r="A640" s="465">
        <v>20824</v>
      </c>
      <c r="B640" s="323" t="s">
        <v>582</v>
      </c>
      <c r="C640" s="325"/>
      <c r="D640" s="325"/>
      <c r="E640" s="339" t="str">
        <f t="shared" si="28"/>
        <v/>
      </c>
      <c r="F640" s="298" t="str">
        <f t="shared" si="26"/>
        <v>否</v>
      </c>
      <c r="G640" s="173" t="str">
        <f t="shared" si="27"/>
        <v>款</v>
      </c>
    </row>
    <row r="641" ht="36" customHeight="1" spans="1:7">
      <c r="A641" s="465">
        <v>2082401</v>
      </c>
      <c r="B641" s="328" t="s">
        <v>583</v>
      </c>
      <c r="C641" s="325"/>
      <c r="D641" s="325"/>
      <c r="E641" s="334" t="str">
        <f t="shared" si="28"/>
        <v/>
      </c>
      <c r="F641" s="298" t="str">
        <f t="shared" si="26"/>
        <v>否</v>
      </c>
      <c r="G641" s="173" t="str">
        <f t="shared" si="27"/>
        <v>项</v>
      </c>
    </row>
    <row r="642" ht="36" customHeight="1" spans="1:7">
      <c r="A642" s="465">
        <v>2082402</v>
      </c>
      <c r="B642" s="328" t="s">
        <v>584</v>
      </c>
      <c r="C642" s="325"/>
      <c r="D642" s="325"/>
      <c r="E642" s="334" t="str">
        <f t="shared" si="28"/>
        <v/>
      </c>
      <c r="F642" s="298" t="str">
        <f t="shared" si="26"/>
        <v>否</v>
      </c>
      <c r="G642" s="173" t="str">
        <f t="shared" si="27"/>
        <v>项</v>
      </c>
    </row>
    <row r="643" ht="36" customHeight="1" spans="1:7">
      <c r="A643" s="465">
        <v>20825</v>
      </c>
      <c r="B643" s="323" t="s">
        <v>585</v>
      </c>
      <c r="C643" s="325">
        <f>C645</f>
        <v>66</v>
      </c>
      <c r="D643" s="325">
        <v>73</v>
      </c>
      <c r="E643" s="339">
        <f t="shared" si="28"/>
        <v>0.106060606060606</v>
      </c>
      <c r="F643" s="298" t="str">
        <f t="shared" si="26"/>
        <v>是</v>
      </c>
      <c r="G643" s="173" t="str">
        <f t="shared" si="27"/>
        <v>款</v>
      </c>
    </row>
    <row r="644" ht="36" customHeight="1" spans="1:7">
      <c r="A644" s="465">
        <v>2082501</v>
      </c>
      <c r="B644" s="328" t="s">
        <v>586</v>
      </c>
      <c r="C644" s="325"/>
      <c r="D644" s="325"/>
      <c r="E644" s="334" t="str">
        <f t="shared" si="28"/>
        <v/>
      </c>
      <c r="F644" s="298" t="str">
        <f t="shared" si="26"/>
        <v>否</v>
      </c>
      <c r="G644" s="173" t="str">
        <f t="shared" si="27"/>
        <v>项</v>
      </c>
    </row>
    <row r="645" ht="36" customHeight="1" spans="1:7">
      <c r="A645" s="465">
        <v>2082502</v>
      </c>
      <c r="B645" s="328" t="s">
        <v>587</v>
      </c>
      <c r="C645" s="325">
        <v>66</v>
      </c>
      <c r="D645" s="325">
        <v>73</v>
      </c>
      <c r="E645" s="334">
        <f t="shared" si="28"/>
        <v>0.106060606060606</v>
      </c>
      <c r="F645" s="298" t="str">
        <f t="shared" si="26"/>
        <v>是</v>
      </c>
      <c r="G645" s="173" t="str">
        <f t="shared" si="27"/>
        <v>项</v>
      </c>
    </row>
    <row r="646" ht="36" customHeight="1" spans="1:7">
      <c r="A646" s="465">
        <v>20826</v>
      </c>
      <c r="B646" s="323" t="s">
        <v>588</v>
      </c>
      <c r="C646" s="325">
        <f>C648</f>
        <v>14637</v>
      </c>
      <c r="D646" s="325">
        <v>14879</v>
      </c>
      <c r="E646" s="339"/>
      <c r="F646" s="298" t="str">
        <f t="shared" si="26"/>
        <v>是</v>
      </c>
      <c r="G646" s="173" t="str">
        <f t="shared" si="27"/>
        <v>款</v>
      </c>
    </row>
    <row r="647" ht="36" customHeight="1" spans="1:7">
      <c r="A647" s="465">
        <v>2082601</v>
      </c>
      <c r="B647" s="328" t="s">
        <v>589</v>
      </c>
      <c r="C647" s="325"/>
      <c r="D647" s="325"/>
      <c r="E647" s="334"/>
      <c r="F647" s="298" t="str">
        <f t="shared" si="26"/>
        <v>否</v>
      </c>
      <c r="G647" s="173" t="str">
        <f t="shared" si="27"/>
        <v>项</v>
      </c>
    </row>
    <row r="648" ht="36" customHeight="1" spans="1:7">
      <c r="A648" s="465">
        <v>2082602</v>
      </c>
      <c r="B648" s="328" t="s">
        <v>590</v>
      </c>
      <c r="C648" s="325">
        <v>14637</v>
      </c>
      <c r="D648" s="325">
        <v>14879</v>
      </c>
      <c r="E648" s="334">
        <f t="shared" ref="E648:E654" si="29">IF(C648&gt;0,D648/C648-1,IF(C648&lt;0,-(D648/C648-1),""))</f>
        <v>0.0165334426453507</v>
      </c>
      <c r="F648" s="298" t="str">
        <f t="shared" si="26"/>
        <v>是</v>
      </c>
      <c r="G648" s="173" t="str">
        <f t="shared" si="27"/>
        <v>项</v>
      </c>
    </row>
    <row r="649" ht="36" customHeight="1" spans="1:7">
      <c r="A649" s="465">
        <v>2082699</v>
      </c>
      <c r="B649" s="328" t="s">
        <v>591</v>
      </c>
      <c r="C649" s="325"/>
      <c r="D649" s="325"/>
      <c r="E649" s="334" t="str">
        <f t="shared" si="29"/>
        <v/>
      </c>
      <c r="F649" s="298" t="str">
        <f t="shared" si="26"/>
        <v>否</v>
      </c>
      <c r="G649" s="173" t="str">
        <f t="shared" si="27"/>
        <v>项</v>
      </c>
    </row>
    <row r="650" ht="36" customHeight="1" spans="1:7">
      <c r="A650" s="465">
        <v>20827</v>
      </c>
      <c r="B650" s="323" t="s">
        <v>592</v>
      </c>
      <c r="C650" s="325"/>
      <c r="D650" s="325"/>
      <c r="E650" s="339" t="str">
        <f t="shared" si="29"/>
        <v/>
      </c>
      <c r="F650" s="298" t="str">
        <f t="shared" si="26"/>
        <v>否</v>
      </c>
      <c r="G650" s="173" t="str">
        <f t="shared" si="27"/>
        <v>款</v>
      </c>
    </row>
    <row r="651" ht="36" customHeight="1" spans="1:7">
      <c r="A651" s="465">
        <v>2082701</v>
      </c>
      <c r="B651" s="328" t="s">
        <v>593</v>
      </c>
      <c r="C651" s="325"/>
      <c r="D651" s="325"/>
      <c r="E651" s="334" t="str">
        <f t="shared" si="29"/>
        <v/>
      </c>
      <c r="F651" s="298" t="str">
        <f t="shared" si="26"/>
        <v>否</v>
      </c>
      <c r="G651" s="173" t="str">
        <f t="shared" si="27"/>
        <v>项</v>
      </c>
    </row>
    <row r="652" ht="36" customHeight="1" spans="1:7">
      <c r="A652" s="465">
        <v>2082702</v>
      </c>
      <c r="B652" s="328" t="s">
        <v>594</v>
      </c>
      <c r="C652" s="325"/>
      <c r="D652" s="325"/>
      <c r="E652" s="334" t="str">
        <f t="shared" si="29"/>
        <v/>
      </c>
      <c r="F652" s="298" t="str">
        <f t="shared" si="26"/>
        <v>否</v>
      </c>
      <c r="G652" s="173" t="str">
        <f t="shared" si="27"/>
        <v>项</v>
      </c>
    </row>
    <row r="653" ht="36" customHeight="1" spans="1:7">
      <c r="A653" s="465">
        <v>2082703</v>
      </c>
      <c r="B653" s="328" t="s">
        <v>595</v>
      </c>
      <c r="C653" s="325"/>
      <c r="D653" s="325"/>
      <c r="E653" s="334" t="str">
        <f t="shared" si="29"/>
        <v/>
      </c>
      <c r="F653" s="298" t="str">
        <f t="shared" si="26"/>
        <v>否</v>
      </c>
      <c r="G653" s="173" t="str">
        <f t="shared" si="27"/>
        <v>项</v>
      </c>
    </row>
    <row r="654" ht="36" customHeight="1" spans="1:7">
      <c r="A654" s="465">
        <v>2082799</v>
      </c>
      <c r="B654" s="328" t="s">
        <v>596</v>
      </c>
      <c r="C654" s="325"/>
      <c r="D654" s="325"/>
      <c r="E654" s="334" t="str">
        <f t="shared" si="29"/>
        <v/>
      </c>
      <c r="F654" s="298" t="str">
        <f t="shared" si="26"/>
        <v>否</v>
      </c>
      <c r="G654" s="173" t="str">
        <f t="shared" si="27"/>
        <v>项</v>
      </c>
    </row>
    <row r="655" ht="36" customHeight="1" spans="1:7">
      <c r="A655" s="465">
        <v>20828</v>
      </c>
      <c r="B655" s="323" t="s">
        <v>597</v>
      </c>
      <c r="C655" s="325">
        <f>SUBTOTAL(9,C656:C662)</f>
        <v>465</v>
      </c>
      <c r="D655" s="325">
        <v>434</v>
      </c>
      <c r="E655" s="339"/>
      <c r="F655" s="298" t="str">
        <f t="shared" si="26"/>
        <v>是</v>
      </c>
      <c r="G655" s="173" t="str">
        <f t="shared" si="27"/>
        <v>款</v>
      </c>
    </row>
    <row r="656" ht="36" customHeight="1" spans="1:7">
      <c r="A656" s="465">
        <v>2082801</v>
      </c>
      <c r="B656" s="328" t="s">
        <v>138</v>
      </c>
      <c r="C656" s="325">
        <v>242</v>
      </c>
      <c r="D656" s="325">
        <v>203</v>
      </c>
      <c r="E656" s="334"/>
      <c r="F656" s="298" t="str">
        <f t="shared" si="26"/>
        <v>是</v>
      </c>
      <c r="G656" s="173" t="str">
        <f t="shared" si="27"/>
        <v>项</v>
      </c>
    </row>
    <row r="657" ht="36" customHeight="1" spans="1:7">
      <c r="A657" s="465">
        <v>2082802</v>
      </c>
      <c r="B657" s="328" t="s">
        <v>139</v>
      </c>
      <c r="C657" s="325"/>
      <c r="D657" s="325"/>
      <c r="E657" s="334"/>
      <c r="F657" s="298" t="str">
        <f t="shared" si="26"/>
        <v>否</v>
      </c>
      <c r="G657" s="173" t="str">
        <f t="shared" si="27"/>
        <v>项</v>
      </c>
    </row>
    <row r="658" ht="36" customHeight="1" spans="1:7">
      <c r="A658" s="465">
        <v>2082803</v>
      </c>
      <c r="B658" s="328" t="s">
        <v>140</v>
      </c>
      <c r="C658" s="325"/>
      <c r="D658" s="325"/>
      <c r="E658" s="334" t="str">
        <f>IF(C658&gt;0,D658/C658-1,IF(C658&lt;0,-(D658/C658-1),""))</f>
        <v/>
      </c>
      <c r="F658" s="298" t="str">
        <f t="shared" si="26"/>
        <v>否</v>
      </c>
      <c r="G658" s="173" t="str">
        <f t="shared" si="27"/>
        <v>项</v>
      </c>
    </row>
    <row r="659" ht="36" customHeight="1" spans="1:7">
      <c r="A659" s="465">
        <v>2082804</v>
      </c>
      <c r="B659" s="328" t="s">
        <v>598</v>
      </c>
      <c r="C659" s="325">
        <v>0</v>
      </c>
      <c r="D659" s="325">
        <v>10</v>
      </c>
      <c r="E659" s="334"/>
      <c r="F659" s="298" t="str">
        <f t="shared" si="26"/>
        <v>是</v>
      </c>
      <c r="G659" s="173" t="str">
        <f t="shared" si="27"/>
        <v>项</v>
      </c>
    </row>
    <row r="660" ht="36" customHeight="1" spans="1:7">
      <c r="A660" s="465">
        <v>2082805</v>
      </c>
      <c r="B660" s="328" t="s">
        <v>599</v>
      </c>
      <c r="C660" s="325"/>
      <c r="D660" s="325"/>
      <c r="E660" s="334"/>
      <c r="F660" s="298" t="str">
        <f t="shared" si="26"/>
        <v>否</v>
      </c>
      <c r="G660" s="173" t="str">
        <f t="shared" si="27"/>
        <v>项</v>
      </c>
    </row>
    <row r="661" ht="36" customHeight="1" spans="1:7">
      <c r="A661" s="465">
        <v>2082850</v>
      </c>
      <c r="B661" s="328" t="s">
        <v>147</v>
      </c>
      <c r="C661" s="325">
        <v>96</v>
      </c>
      <c r="D661" s="325">
        <v>98</v>
      </c>
      <c r="E661" s="334"/>
      <c r="F661" s="298" t="str">
        <f t="shared" si="26"/>
        <v>是</v>
      </c>
      <c r="G661" s="173" t="str">
        <f t="shared" si="27"/>
        <v>项</v>
      </c>
    </row>
    <row r="662" ht="36" customHeight="1" spans="1:7">
      <c r="A662" s="465">
        <v>2082899</v>
      </c>
      <c r="B662" s="328" t="s">
        <v>600</v>
      </c>
      <c r="C662" s="325">
        <v>127</v>
      </c>
      <c r="D662" s="325">
        <v>123</v>
      </c>
      <c r="E662" s="334"/>
      <c r="F662" s="298" t="str">
        <f t="shared" si="26"/>
        <v>是</v>
      </c>
      <c r="G662" s="173" t="str">
        <f t="shared" si="27"/>
        <v>项</v>
      </c>
    </row>
    <row r="663" ht="36" customHeight="1" spans="1:7">
      <c r="A663" s="465">
        <v>20830</v>
      </c>
      <c r="B663" s="323" t="s">
        <v>601</v>
      </c>
      <c r="C663" s="325">
        <v>0</v>
      </c>
      <c r="D663" s="325">
        <v>0</v>
      </c>
      <c r="E663" s="339" t="str">
        <f>IF(C663&gt;0,D663/C663-1,IF(C663&lt;0,-(D663/C663-1),""))</f>
        <v/>
      </c>
      <c r="F663" s="298" t="str">
        <f t="shared" si="26"/>
        <v>否</v>
      </c>
      <c r="G663" s="173" t="str">
        <f t="shared" si="27"/>
        <v>款</v>
      </c>
    </row>
    <row r="664" ht="36" customHeight="1" spans="1:7">
      <c r="A664" s="465">
        <v>2083001</v>
      </c>
      <c r="B664" s="328" t="s">
        <v>602</v>
      </c>
      <c r="C664" s="325">
        <v>0</v>
      </c>
      <c r="D664" s="325">
        <v>0</v>
      </c>
      <c r="E664" s="334" t="str">
        <f>IF(C664&gt;0,D664/C664-1,IF(C664&lt;0,-(D664/C664-1),""))</f>
        <v/>
      </c>
      <c r="F664" s="298" t="str">
        <f t="shared" si="26"/>
        <v>否</v>
      </c>
      <c r="G664" s="173" t="str">
        <f t="shared" si="27"/>
        <v>项</v>
      </c>
    </row>
    <row r="665" ht="36" customHeight="1" spans="1:7">
      <c r="A665" s="465">
        <v>2083099</v>
      </c>
      <c r="B665" s="328" t="s">
        <v>603</v>
      </c>
      <c r="C665" s="325"/>
      <c r="D665" s="325"/>
      <c r="E665" s="334" t="str">
        <f>IF(C665&gt;0,D665/C665-1,IF(C665&lt;0,-(D665/C665-1),""))</f>
        <v/>
      </c>
      <c r="F665" s="298" t="str">
        <f t="shared" ref="F665:F728" si="30">IF(LEN(A665)=3,"是",IF(B665&lt;&gt;"",IF(SUM(C665:D665)&lt;&gt;0,"是","否"),"是"))</f>
        <v>否</v>
      </c>
      <c r="G665" s="173" t="str">
        <f t="shared" ref="G665:G728" si="31">IF(LEN(A665)=3,"类",IF(LEN(A665)=5,"款","项"))</f>
        <v>项</v>
      </c>
    </row>
    <row r="666" ht="36" customHeight="1" spans="1:7">
      <c r="A666" s="465">
        <v>20899</v>
      </c>
      <c r="B666" s="323" t="s">
        <v>604</v>
      </c>
      <c r="C666" s="325">
        <f>C667</f>
        <v>628</v>
      </c>
      <c r="D666" s="325">
        <v>1668</v>
      </c>
      <c r="E666" s="339"/>
      <c r="F666" s="298" t="str">
        <f t="shared" si="30"/>
        <v>是</v>
      </c>
      <c r="G666" s="173" t="str">
        <f t="shared" si="31"/>
        <v>款</v>
      </c>
    </row>
    <row r="667" ht="36" customHeight="1" spans="1:7">
      <c r="A667" s="331">
        <v>2089999</v>
      </c>
      <c r="B667" s="328" t="s">
        <v>605</v>
      </c>
      <c r="C667" s="325">
        <v>628</v>
      </c>
      <c r="D667" s="325">
        <v>1668</v>
      </c>
      <c r="E667" s="334"/>
      <c r="F667" s="298" t="str">
        <f t="shared" si="30"/>
        <v>是</v>
      </c>
      <c r="G667" s="173" t="str">
        <f t="shared" si="31"/>
        <v>项</v>
      </c>
    </row>
    <row r="668" ht="36" customHeight="1" spans="1:7">
      <c r="A668" s="331" t="s">
        <v>606</v>
      </c>
      <c r="B668" s="472" t="s">
        <v>352</v>
      </c>
      <c r="C668" s="325"/>
      <c r="D668" s="325"/>
      <c r="E668" s="339"/>
      <c r="F668" s="298" t="str">
        <f t="shared" si="30"/>
        <v>否</v>
      </c>
      <c r="G668" s="173" t="str">
        <f t="shared" si="31"/>
        <v>项</v>
      </c>
    </row>
    <row r="669" ht="36" customHeight="1" spans="1:7">
      <c r="A669" s="331" t="s">
        <v>607</v>
      </c>
      <c r="B669" s="472" t="s">
        <v>608</v>
      </c>
      <c r="C669" s="325"/>
      <c r="D669" s="325"/>
      <c r="E669" s="339"/>
      <c r="F669" s="298" t="str">
        <f t="shared" si="30"/>
        <v>否</v>
      </c>
      <c r="G669" s="173" t="str">
        <f t="shared" si="31"/>
        <v>项</v>
      </c>
    </row>
    <row r="670" ht="36" customHeight="1" spans="1:7">
      <c r="A670" s="465">
        <v>210</v>
      </c>
      <c r="B670" s="323" t="s">
        <v>85</v>
      </c>
      <c r="C670" s="325">
        <f>C671+C676+C690+C694+C706+C709+C713+C718+C722+C726+C729+C740</f>
        <v>37375</v>
      </c>
      <c r="D670" s="325">
        <f>D671+D676+D690+D694+D706+D709+D713+D718+D722+D726+D729+D740</f>
        <v>35429</v>
      </c>
      <c r="E670" s="339"/>
      <c r="F670" s="298" t="str">
        <f t="shared" si="30"/>
        <v>是</v>
      </c>
      <c r="G670" s="173" t="str">
        <f t="shared" si="31"/>
        <v>类</v>
      </c>
    </row>
    <row r="671" ht="36" customHeight="1" spans="1:7">
      <c r="A671" s="465">
        <v>21001</v>
      </c>
      <c r="B671" s="323" t="s">
        <v>609</v>
      </c>
      <c r="C671" s="325">
        <f>C672</f>
        <v>417</v>
      </c>
      <c r="D671" s="325">
        <v>322</v>
      </c>
      <c r="E671" s="339"/>
      <c r="F671" s="298" t="str">
        <f t="shared" si="30"/>
        <v>是</v>
      </c>
      <c r="G671" s="173" t="str">
        <f t="shared" si="31"/>
        <v>款</v>
      </c>
    </row>
    <row r="672" ht="36" customHeight="1" spans="1:7">
      <c r="A672" s="465">
        <v>2100101</v>
      </c>
      <c r="B672" s="328" t="s">
        <v>138</v>
      </c>
      <c r="C672" s="325">
        <v>417</v>
      </c>
      <c r="D672" s="325">
        <v>322</v>
      </c>
      <c r="E672" s="334"/>
      <c r="F672" s="298" t="str">
        <f t="shared" si="30"/>
        <v>是</v>
      </c>
      <c r="G672" s="173" t="str">
        <f t="shared" si="31"/>
        <v>项</v>
      </c>
    </row>
    <row r="673" ht="36" customHeight="1" spans="1:7">
      <c r="A673" s="465">
        <v>2100102</v>
      </c>
      <c r="B673" s="328" t="s">
        <v>139</v>
      </c>
      <c r="C673" s="325"/>
      <c r="D673" s="325"/>
      <c r="E673" s="334"/>
      <c r="F673" s="298" t="str">
        <f t="shared" si="30"/>
        <v>否</v>
      </c>
      <c r="G673" s="173" t="str">
        <f t="shared" si="31"/>
        <v>项</v>
      </c>
    </row>
    <row r="674" ht="36" customHeight="1" spans="1:7">
      <c r="A674" s="465">
        <v>2100103</v>
      </c>
      <c r="B674" s="328" t="s">
        <v>140</v>
      </c>
      <c r="C674" s="325"/>
      <c r="D674" s="325"/>
      <c r="E674" s="334"/>
      <c r="F674" s="298" t="str">
        <f t="shared" si="30"/>
        <v>否</v>
      </c>
      <c r="G674" s="173" t="str">
        <f t="shared" si="31"/>
        <v>项</v>
      </c>
    </row>
    <row r="675" ht="36" customHeight="1" spans="1:7">
      <c r="A675" s="465">
        <v>2100199</v>
      </c>
      <c r="B675" s="328" t="s">
        <v>610</v>
      </c>
      <c r="C675" s="325"/>
      <c r="D675" s="325"/>
      <c r="E675" s="334"/>
      <c r="F675" s="298" t="str">
        <f t="shared" si="30"/>
        <v>否</v>
      </c>
      <c r="G675" s="173" t="str">
        <f t="shared" si="31"/>
        <v>项</v>
      </c>
    </row>
    <row r="676" ht="36" customHeight="1" spans="1:7">
      <c r="A676" s="465">
        <v>21002</v>
      </c>
      <c r="B676" s="323" t="s">
        <v>611</v>
      </c>
      <c r="C676" s="325">
        <f>C677</f>
        <v>1633</v>
      </c>
      <c r="D676" s="325">
        <v>1707</v>
      </c>
      <c r="E676" s="339"/>
      <c r="F676" s="298" t="str">
        <f t="shared" si="30"/>
        <v>是</v>
      </c>
      <c r="G676" s="173" t="str">
        <f t="shared" si="31"/>
        <v>款</v>
      </c>
    </row>
    <row r="677" ht="36" customHeight="1" spans="1:7">
      <c r="A677" s="465">
        <v>2100201</v>
      </c>
      <c r="B677" s="328" t="s">
        <v>612</v>
      </c>
      <c r="C677" s="325">
        <v>1633</v>
      </c>
      <c r="D677" s="325">
        <v>1707</v>
      </c>
      <c r="E677" s="334"/>
      <c r="F677" s="298" t="str">
        <f t="shared" si="30"/>
        <v>是</v>
      </c>
      <c r="G677" s="173" t="str">
        <f t="shared" si="31"/>
        <v>项</v>
      </c>
    </row>
    <row r="678" ht="36" customHeight="1" spans="1:7">
      <c r="A678" s="465">
        <v>2100202</v>
      </c>
      <c r="B678" s="328" t="s">
        <v>613</v>
      </c>
      <c r="C678" s="325"/>
      <c r="D678" s="325"/>
      <c r="E678" s="334"/>
      <c r="F678" s="298" t="str">
        <f t="shared" si="30"/>
        <v>否</v>
      </c>
      <c r="G678" s="173" t="str">
        <f t="shared" si="31"/>
        <v>项</v>
      </c>
    </row>
    <row r="679" ht="36" customHeight="1" spans="1:7">
      <c r="A679" s="465">
        <v>2100203</v>
      </c>
      <c r="B679" s="328" t="s">
        <v>614</v>
      </c>
      <c r="C679" s="325"/>
      <c r="D679" s="325"/>
      <c r="E679" s="334"/>
      <c r="F679" s="298" t="str">
        <f t="shared" si="30"/>
        <v>否</v>
      </c>
      <c r="G679" s="173" t="str">
        <f t="shared" si="31"/>
        <v>项</v>
      </c>
    </row>
    <row r="680" ht="36" customHeight="1" spans="1:7">
      <c r="A680" s="465">
        <v>2100204</v>
      </c>
      <c r="B680" s="328" t="s">
        <v>615</v>
      </c>
      <c r="C680" s="325"/>
      <c r="D680" s="325"/>
      <c r="E680" s="334" t="str">
        <f>IF(C680&gt;0,D680/C680-1,IF(C680&lt;0,-(D680/C680-1),""))</f>
        <v/>
      </c>
      <c r="F680" s="298" t="str">
        <f t="shared" si="30"/>
        <v>否</v>
      </c>
      <c r="G680" s="173" t="str">
        <f t="shared" si="31"/>
        <v>项</v>
      </c>
    </row>
    <row r="681" ht="36" customHeight="1" spans="1:7">
      <c r="A681" s="465">
        <v>2100205</v>
      </c>
      <c r="B681" s="328" t="s">
        <v>616</v>
      </c>
      <c r="C681" s="325"/>
      <c r="D681" s="325"/>
      <c r="E681" s="334" t="str">
        <f>IF(C681&gt;0,D681/C681-1,IF(C681&lt;0,-(D681/C681-1),""))</f>
        <v/>
      </c>
      <c r="F681" s="298" t="str">
        <f t="shared" si="30"/>
        <v>否</v>
      </c>
      <c r="G681" s="173" t="str">
        <f t="shared" si="31"/>
        <v>项</v>
      </c>
    </row>
    <row r="682" ht="36" customHeight="1" spans="1:7">
      <c r="A682" s="465">
        <v>2100206</v>
      </c>
      <c r="B682" s="328" t="s">
        <v>617</v>
      </c>
      <c r="C682" s="325"/>
      <c r="D682" s="325"/>
      <c r="E682" s="334" t="str">
        <f>IF(C682&gt;0,D682/C682-1,IF(C682&lt;0,-(D682/C682-1),""))</f>
        <v/>
      </c>
      <c r="F682" s="298" t="str">
        <f t="shared" si="30"/>
        <v>否</v>
      </c>
      <c r="G682" s="173" t="str">
        <f t="shared" si="31"/>
        <v>项</v>
      </c>
    </row>
    <row r="683" ht="36" customHeight="1" spans="1:7">
      <c r="A683" s="465">
        <v>2100207</v>
      </c>
      <c r="B683" s="328" t="s">
        <v>618</v>
      </c>
      <c r="C683" s="325"/>
      <c r="D683" s="325"/>
      <c r="E683" s="334" t="str">
        <f>IF(C683&gt;0,D683/C683-1,IF(C683&lt;0,-(D683/C683-1),""))</f>
        <v/>
      </c>
      <c r="F683" s="298" t="str">
        <f t="shared" si="30"/>
        <v>否</v>
      </c>
      <c r="G683" s="173" t="str">
        <f t="shared" si="31"/>
        <v>项</v>
      </c>
    </row>
    <row r="684" ht="36" customHeight="1" spans="1:7">
      <c r="A684" s="465">
        <v>2100208</v>
      </c>
      <c r="B684" s="328" t="s">
        <v>619</v>
      </c>
      <c r="C684" s="325"/>
      <c r="D684" s="325"/>
      <c r="E684" s="334"/>
      <c r="F684" s="298" t="str">
        <f t="shared" si="30"/>
        <v>否</v>
      </c>
      <c r="G684" s="173" t="str">
        <f t="shared" si="31"/>
        <v>项</v>
      </c>
    </row>
    <row r="685" ht="36" customHeight="1" spans="1:7">
      <c r="A685" s="465">
        <v>2100209</v>
      </c>
      <c r="B685" s="328" t="s">
        <v>620</v>
      </c>
      <c r="C685" s="325"/>
      <c r="D685" s="325"/>
      <c r="E685" s="334" t="str">
        <f>IF(C685&gt;0,D685/C685-1,IF(C685&lt;0,-(D685/C685-1),""))</f>
        <v/>
      </c>
      <c r="F685" s="298" t="str">
        <f t="shared" si="30"/>
        <v>否</v>
      </c>
      <c r="G685" s="173" t="str">
        <f t="shared" si="31"/>
        <v>项</v>
      </c>
    </row>
    <row r="686" ht="36" customHeight="1" spans="1:7">
      <c r="A686" s="465">
        <v>2100210</v>
      </c>
      <c r="B686" s="328" t="s">
        <v>621</v>
      </c>
      <c r="C686" s="325"/>
      <c r="D686" s="325"/>
      <c r="E686" s="334"/>
      <c r="F686" s="298" t="str">
        <f t="shared" si="30"/>
        <v>否</v>
      </c>
      <c r="G686" s="173" t="str">
        <f t="shared" si="31"/>
        <v>项</v>
      </c>
    </row>
    <row r="687" ht="36" customHeight="1" spans="1:7">
      <c r="A687" s="465">
        <v>2100211</v>
      </c>
      <c r="B687" s="328" t="s">
        <v>622</v>
      </c>
      <c r="C687" s="325"/>
      <c r="D687" s="325"/>
      <c r="E687" s="334" t="str">
        <f>IF(C687&gt;0,D687/C687-1,IF(C687&lt;0,-(D687/C687-1),""))</f>
        <v/>
      </c>
      <c r="F687" s="298" t="str">
        <f t="shared" si="30"/>
        <v>否</v>
      </c>
      <c r="G687" s="173" t="str">
        <f t="shared" si="31"/>
        <v>项</v>
      </c>
    </row>
    <row r="688" ht="36" customHeight="1" spans="1:7">
      <c r="A688" s="465">
        <v>2100212</v>
      </c>
      <c r="B688" s="328" t="s">
        <v>623</v>
      </c>
      <c r="C688" s="325"/>
      <c r="D688" s="325"/>
      <c r="E688" s="334"/>
      <c r="F688" s="298" t="str">
        <f t="shared" si="30"/>
        <v>否</v>
      </c>
      <c r="G688" s="173" t="str">
        <f t="shared" si="31"/>
        <v>项</v>
      </c>
    </row>
    <row r="689" ht="36" customHeight="1" spans="1:7">
      <c r="A689" s="465">
        <v>2100299</v>
      </c>
      <c r="B689" s="328" t="s">
        <v>624</v>
      </c>
      <c r="C689" s="325">
        <v>0</v>
      </c>
      <c r="D689" s="325"/>
      <c r="E689" s="334"/>
      <c r="F689" s="298" t="str">
        <f t="shared" si="30"/>
        <v>否</v>
      </c>
      <c r="G689" s="173" t="str">
        <f t="shared" si="31"/>
        <v>项</v>
      </c>
    </row>
    <row r="690" ht="36" customHeight="1" spans="1:7">
      <c r="A690" s="465">
        <v>21003</v>
      </c>
      <c r="B690" s="323" t="s">
        <v>625</v>
      </c>
      <c r="C690" s="325">
        <f>SUBTOTAL(9,C691:C693)</f>
        <v>5163</v>
      </c>
      <c r="D690" s="325">
        <v>4777</v>
      </c>
      <c r="E690" s="339">
        <f>IF(C690&gt;0,D690/C690-1,IF(C690&lt;0,-(D690/C690-1),""))</f>
        <v>-0.0747627348440829</v>
      </c>
      <c r="F690" s="298" t="str">
        <f t="shared" si="30"/>
        <v>是</v>
      </c>
      <c r="G690" s="173" t="str">
        <f t="shared" si="31"/>
        <v>款</v>
      </c>
    </row>
    <row r="691" ht="36" customHeight="1" spans="1:7">
      <c r="A691" s="465">
        <v>2100301</v>
      </c>
      <c r="B691" s="328" t="s">
        <v>626</v>
      </c>
      <c r="C691" s="325">
        <v>3450</v>
      </c>
      <c r="D691" s="325">
        <v>3250</v>
      </c>
      <c r="E691" s="334">
        <f>IF(C691&gt;0,D691/C691-1,IF(C691&lt;0,-(D691/C691-1),""))</f>
        <v>-0.0579710144927537</v>
      </c>
      <c r="F691" s="298" t="str">
        <f t="shared" si="30"/>
        <v>是</v>
      </c>
      <c r="G691" s="173" t="str">
        <f t="shared" si="31"/>
        <v>项</v>
      </c>
    </row>
    <row r="692" ht="36" customHeight="1" spans="1:7">
      <c r="A692" s="465">
        <v>2100302</v>
      </c>
      <c r="B692" s="328" t="s">
        <v>627</v>
      </c>
      <c r="C692" s="325">
        <v>1463</v>
      </c>
      <c r="D692" s="325">
        <v>1443</v>
      </c>
      <c r="E692" s="334">
        <f>IF(C692&gt;0,D692/C692-1,IF(C692&lt;0,-(D692/C692-1),""))</f>
        <v>-0.0136705399863295</v>
      </c>
      <c r="F692" s="298" t="str">
        <f t="shared" si="30"/>
        <v>是</v>
      </c>
      <c r="G692" s="173" t="str">
        <f t="shared" si="31"/>
        <v>项</v>
      </c>
    </row>
    <row r="693" ht="36" customHeight="1" spans="1:7">
      <c r="A693" s="465">
        <v>2100399</v>
      </c>
      <c r="B693" s="328" t="s">
        <v>628</v>
      </c>
      <c r="C693" s="325">
        <v>250</v>
      </c>
      <c r="D693" s="325">
        <v>84</v>
      </c>
      <c r="E693" s="334">
        <f>IF(C693&gt;0,D693/C693-1,IF(C693&lt;0,-(D693/C693-1),""))</f>
        <v>-0.664</v>
      </c>
      <c r="F693" s="298" t="str">
        <f t="shared" si="30"/>
        <v>是</v>
      </c>
      <c r="G693" s="173" t="str">
        <f t="shared" si="31"/>
        <v>项</v>
      </c>
    </row>
    <row r="694" ht="36" customHeight="1" spans="1:7">
      <c r="A694" s="465">
        <v>21004</v>
      </c>
      <c r="B694" s="323" t="s">
        <v>629</v>
      </c>
      <c r="C694" s="325">
        <f>SUBTOTAL(9,C695:C704)</f>
        <v>10886</v>
      </c>
      <c r="D694" s="325">
        <v>11378</v>
      </c>
      <c r="E694" s="339"/>
      <c r="F694" s="298" t="str">
        <f t="shared" si="30"/>
        <v>是</v>
      </c>
      <c r="G694" s="173" t="str">
        <f t="shared" si="31"/>
        <v>款</v>
      </c>
    </row>
    <row r="695" ht="36" customHeight="1" spans="1:7">
      <c r="A695" s="465">
        <v>2100401</v>
      </c>
      <c r="B695" s="328" t="s">
        <v>630</v>
      </c>
      <c r="C695" s="325">
        <v>672</v>
      </c>
      <c r="D695" s="325">
        <v>744</v>
      </c>
      <c r="E695" s="334"/>
      <c r="F695" s="298" t="str">
        <f t="shared" si="30"/>
        <v>是</v>
      </c>
      <c r="G695" s="173" t="str">
        <f t="shared" si="31"/>
        <v>项</v>
      </c>
    </row>
    <row r="696" ht="36" customHeight="1" spans="1:7">
      <c r="A696" s="465">
        <v>2100402</v>
      </c>
      <c r="B696" s="328" t="s">
        <v>631</v>
      </c>
      <c r="C696" s="325">
        <v>355</v>
      </c>
      <c r="D696" s="325">
        <v>312</v>
      </c>
      <c r="E696" s="334"/>
      <c r="F696" s="298" t="str">
        <f t="shared" si="30"/>
        <v>是</v>
      </c>
      <c r="G696" s="173" t="str">
        <f t="shared" si="31"/>
        <v>项</v>
      </c>
    </row>
    <row r="697" ht="36" customHeight="1" spans="1:7">
      <c r="A697" s="465">
        <v>2100403</v>
      </c>
      <c r="B697" s="328" t="s">
        <v>632</v>
      </c>
      <c r="C697" s="325">
        <v>820</v>
      </c>
      <c r="D697" s="325">
        <v>532</v>
      </c>
      <c r="E697" s="334"/>
      <c r="F697" s="298" t="str">
        <f t="shared" si="30"/>
        <v>是</v>
      </c>
      <c r="G697" s="173" t="str">
        <f t="shared" si="31"/>
        <v>项</v>
      </c>
    </row>
    <row r="698" ht="36" customHeight="1" spans="1:7">
      <c r="A698" s="465">
        <v>2100404</v>
      </c>
      <c r="B698" s="328" t="s">
        <v>633</v>
      </c>
      <c r="C698" s="325"/>
      <c r="D698" s="325"/>
      <c r="E698" s="334" t="str">
        <f>IF(C698&gt;0,D698/C698-1,IF(C698&lt;0,-(D698/C698-1),""))</f>
        <v/>
      </c>
      <c r="F698" s="298" t="str">
        <f t="shared" si="30"/>
        <v>否</v>
      </c>
      <c r="G698" s="173" t="str">
        <f t="shared" si="31"/>
        <v>项</v>
      </c>
    </row>
    <row r="699" ht="36" customHeight="1" spans="1:7">
      <c r="A699" s="465">
        <v>2100405</v>
      </c>
      <c r="B699" s="328" t="s">
        <v>634</v>
      </c>
      <c r="C699" s="325"/>
      <c r="D699" s="325"/>
      <c r="E699" s="334"/>
      <c r="F699" s="298" t="str">
        <f t="shared" si="30"/>
        <v>否</v>
      </c>
      <c r="G699" s="173" t="str">
        <f t="shared" si="31"/>
        <v>项</v>
      </c>
    </row>
    <row r="700" ht="36" customHeight="1" spans="1:7">
      <c r="A700" s="465">
        <v>2100406</v>
      </c>
      <c r="B700" s="328" t="s">
        <v>635</v>
      </c>
      <c r="C700" s="325"/>
      <c r="D700" s="325"/>
      <c r="E700" s="334" t="str">
        <f>IF(C700&gt;0,D700/C700-1,IF(C700&lt;0,-(D700/C700-1),""))</f>
        <v/>
      </c>
      <c r="F700" s="298" t="str">
        <f t="shared" si="30"/>
        <v>否</v>
      </c>
      <c r="G700" s="173" t="str">
        <f t="shared" si="31"/>
        <v>项</v>
      </c>
    </row>
    <row r="701" ht="36" customHeight="1" spans="1:7">
      <c r="A701" s="465">
        <v>2100407</v>
      </c>
      <c r="B701" s="328" t="s">
        <v>636</v>
      </c>
      <c r="C701" s="325"/>
      <c r="D701" s="325"/>
      <c r="E701" s="334" t="str">
        <f>IF(C701&gt;0,D701/C701-1,IF(C701&lt;0,-(D701/C701-1),""))</f>
        <v/>
      </c>
      <c r="F701" s="298" t="str">
        <f t="shared" si="30"/>
        <v>否</v>
      </c>
      <c r="G701" s="173" t="str">
        <f t="shared" si="31"/>
        <v>项</v>
      </c>
    </row>
    <row r="702" ht="36" customHeight="1" spans="1:7">
      <c r="A702" s="465">
        <v>2100408</v>
      </c>
      <c r="B702" s="328" t="s">
        <v>637</v>
      </c>
      <c r="C702" s="325">
        <v>7754</v>
      </c>
      <c r="D702" s="325">
        <v>8965</v>
      </c>
      <c r="E702" s="334">
        <f>IF(C702&gt;0,D702/C702-1,IF(C702&lt;0,-(D702/C702-1),""))</f>
        <v>0.156177456796492</v>
      </c>
      <c r="F702" s="298" t="str">
        <f t="shared" si="30"/>
        <v>是</v>
      </c>
      <c r="G702" s="173" t="str">
        <f t="shared" si="31"/>
        <v>项</v>
      </c>
    </row>
    <row r="703" ht="36" customHeight="1" spans="1:7">
      <c r="A703" s="465">
        <v>2100409</v>
      </c>
      <c r="B703" s="328" t="s">
        <v>638</v>
      </c>
      <c r="C703" s="325">
        <v>485</v>
      </c>
      <c r="D703" s="325">
        <v>325</v>
      </c>
      <c r="E703" s="334"/>
      <c r="F703" s="298" t="str">
        <f t="shared" si="30"/>
        <v>是</v>
      </c>
      <c r="G703" s="173" t="str">
        <f t="shared" si="31"/>
        <v>项</v>
      </c>
    </row>
    <row r="704" ht="36" customHeight="1" spans="1:7">
      <c r="A704" s="465">
        <v>2100410</v>
      </c>
      <c r="B704" s="328" t="s">
        <v>639</v>
      </c>
      <c r="C704" s="325">
        <v>800</v>
      </c>
      <c r="D704" s="325">
        <v>500</v>
      </c>
      <c r="E704" s="334"/>
      <c r="F704" s="298" t="str">
        <f t="shared" si="30"/>
        <v>是</v>
      </c>
      <c r="G704" s="173" t="str">
        <f t="shared" si="31"/>
        <v>项</v>
      </c>
    </row>
    <row r="705" ht="36" customHeight="1" spans="1:7">
      <c r="A705" s="465">
        <v>2100499</v>
      </c>
      <c r="B705" s="328" t="s">
        <v>640</v>
      </c>
      <c r="C705" s="325">
        <v>0</v>
      </c>
      <c r="D705" s="325">
        <v>0</v>
      </c>
      <c r="E705" s="334" t="str">
        <f>IF(C705&gt;0,D705/C705-1,IF(C705&lt;0,-(D705/C705-1),""))</f>
        <v/>
      </c>
      <c r="F705" s="298" t="str">
        <f t="shared" si="30"/>
        <v>否</v>
      </c>
      <c r="G705" s="173" t="str">
        <f t="shared" si="31"/>
        <v>项</v>
      </c>
    </row>
    <row r="706" ht="36" customHeight="1" spans="1:7">
      <c r="A706" s="465">
        <v>21006</v>
      </c>
      <c r="B706" s="323" t="s">
        <v>641</v>
      </c>
      <c r="C706" s="325">
        <f>C707</f>
        <v>30</v>
      </c>
      <c r="D706" s="325"/>
      <c r="E706" s="339"/>
      <c r="F706" s="298" t="str">
        <f t="shared" si="30"/>
        <v>是</v>
      </c>
      <c r="G706" s="173" t="str">
        <f t="shared" si="31"/>
        <v>款</v>
      </c>
    </row>
    <row r="707" ht="36" customHeight="1" spans="1:7">
      <c r="A707" s="465">
        <v>2100601</v>
      </c>
      <c r="B707" s="328" t="s">
        <v>642</v>
      </c>
      <c r="C707" s="325">
        <v>30</v>
      </c>
      <c r="D707" s="325"/>
      <c r="E707" s="334"/>
      <c r="F707" s="298" t="str">
        <f t="shared" si="30"/>
        <v>是</v>
      </c>
      <c r="G707" s="173" t="str">
        <f t="shared" si="31"/>
        <v>项</v>
      </c>
    </row>
    <row r="708" ht="36" customHeight="1" spans="1:7">
      <c r="A708" s="465">
        <v>2100699</v>
      </c>
      <c r="B708" s="328" t="s">
        <v>643</v>
      </c>
      <c r="C708" s="325"/>
      <c r="D708" s="325"/>
      <c r="E708" s="334" t="str">
        <f>IF(C708&gt;0,D708/C708-1,IF(C708&lt;0,-(D708/C708-1),""))</f>
        <v/>
      </c>
      <c r="F708" s="298" t="str">
        <f t="shared" si="30"/>
        <v>否</v>
      </c>
      <c r="G708" s="173" t="str">
        <f t="shared" si="31"/>
        <v>项</v>
      </c>
    </row>
    <row r="709" ht="36" customHeight="1" spans="1:7">
      <c r="A709" s="465">
        <v>21007</v>
      </c>
      <c r="B709" s="323" t="s">
        <v>644</v>
      </c>
      <c r="C709" s="325">
        <f>SUBTOTAL(9,C711:C712)</f>
        <v>4206</v>
      </c>
      <c r="D709" s="325">
        <v>2291</v>
      </c>
      <c r="E709" s="339"/>
      <c r="F709" s="298" t="str">
        <f t="shared" si="30"/>
        <v>是</v>
      </c>
      <c r="G709" s="173" t="str">
        <f t="shared" si="31"/>
        <v>款</v>
      </c>
    </row>
    <row r="710" ht="36" customHeight="1" spans="1:7">
      <c r="A710" s="465">
        <v>2100716</v>
      </c>
      <c r="B710" s="328" t="s">
        <v>645</v>
      </c>
      <c r="C710" s="325"/>
      <c r="D710" s="325"/>
      <c r="E710" s="334"/>
      <c r="F710" s="298" t="str">
        <f t="shared" si="30"/>
        <v>否</v>
      </c>
      <c r="G710" s="173" t="str">
        <f t="shared" si="31"/>
        <v>项</v>
      </c>
    </row>
    <row r="711" ht="36" customHeight="1" spans="1:7">
      <c r="A711" s="465">
        <v>2100717</v>
      </c>
      <c r="B711" s="328" t="s">
        <v>646</v>
      </c>
      <c r="C711" s="325">
        <v>16</v>
      </c>
      <c r="D711" s="325">
        <v>0</v>
      </c>
      <c r="E711" s="334"/>
      <c r="F711" s="298" t="str">
        <f t="shared" si="30"/>
        <v>是</v>
      </c>
      <c r="G711" s="173" t="str">
        <f t="shared" si="31"/>
        <v>项</v>
      </c>
    </row>
    <row r="712" ht="36" customHeight="1" spans="1:7">
      <c r="A712" s="465">
        <v>2100799</v>
      </c>
      <c r="B712" s="328" t="s">
        <v>647</v>
      </c>
      <c r="C712" s="325">
        <v>4190</v>
      </c>
      <c r="D712" s="325">
        <v>2291</v>
      </c>
      <c r="E712" s="334"/>
      <c r="F712" s="298" t="str">
        <f t="shared" si="30"/>
        <v>是</v>
      </c>
      <c r="G712" s="173" t="str">
        <f t="shared" si="31"/>
        <v>项</v>
      </c>
    </row>
    <row r="713" ht="36" customHeight="1" spans="1:7">
      <c r="A713" s="465">
        <v>21011</v>
      </c>
      <c r="B713" s="323" t="s">
        <v>648</v>
      </c>
      <c r="C713" s="325">
        <f>SUBTOTAL(9,C714:C717)</f>
        <v>10563</v>
      </c>
      <c r="D713" s="325">
        <v>10653</v>
      </c>
      <c r="E713" s="339"/>
      <c r="F713" s="298" t="str">
        <f t="shared" si="30"/>
        <v>是</v>
      </c>
      <c r="G713" s="173" t="str">
        <f t="shared" si="31"/>
        <v>款</v>
      </c>
    </row>
    <row r="714" ht="36" customHeight="1" spans="1:7">
      <c r="A714" s="465">
        <v>2101101</v>
      </c>
      <c r="B714" s="328" t="s">
        <v>649</v>
      </c>
      <c r="C714" s="325">
        <v>1727</v>
      </c>
      <c r="D714" s="325">
        <v>1769</v>
      </c>
      <c r="E714" s="334"/>
      <c r="F714" s="298" t="str">
        <f t="shared" si="30"/>
        <v>是</v>
      </c>
      <c r="G714" s="173" t="str">
        <f t="shared" si="31"/>
        <v>项</v>
      </c>
    </row>
    <row r="715" ht="36" customHeight="1" spans="1:7">
      <c r="A715" s="465">
        <v>2101102</v>
      </c>
      <c r="B715" s="328" t="s">
        <v>650</v>
      </c>
      <c r="C715" s="325">
        <v>6033</v>
      </c>
      <c r="D715" s="325">
        <v>6630</v>
      </c>
      <c r="E715" s="334"/>
      <c r="F715" s="298" t="str">
        <f t="shared" si="30"/>
        <v>是</v>
      </c>
      <c r="G715" s="173" t="str">
        <f t="shared" si="31"/>
        <v>项</v>
      </c>
    </row>
    <row r="716" ht="36" customHeight="1" spans="1:7">
      <c r="A716" s="465">
        <v>2101103</v>
      </c>
      <c r="B716" s="328" t="s">
        <v>651</v>
      </c>
      <c r="C716" s="325">
        <v>1641</v>
      </c>
      <c r="D716" s="325">
        <v>1807</v>
      </c>
      <c r="E716" s="334"/>
      <c r="F716" s="298" t="str">
        <f t="shared" si="30"/>
        <v>是</v>
      </c>
      <c r="G716" s="173" t="str">
        <f t="shared" si="31"/>
        <v>项</v>
      </c>
    </row>
    <row r="717" ht="36" customHeight="1" spans="1:7">
      <c r="A717" s="465">
        <v>2101199</v>
      </c>
      <c r="B717" s="328" t="s">
        <v>652</v>
      </c>
      <c r="C717" s="325">
        <v>1162</v>
      </c>
      <c r="D717" s="325">
        <v>447</v>
      </c>
      <c r="E717" s="334"/>
      <c r="F717" s="298" t="str">
        <f t="shared" si="30"/>
        <v>是</v>
      </c>
      <c r="G717" s="173" t="str">
        <f t="shared" si="31"/>
        <v>项</v>
      </c>
    </row>
    <row r="718" ht="36" customHeight="1" spans="1:7">
      <c r="A718" s="465">
        <v>21012</v>
      </c>
      <c r="B718" s="323" t="s">
        <v>653</v>
      </c>
      <c r="C718" s="325">
        <f>C720</f>
        <v>1307</v>
      </c>
      <c r="D718" s="325">
        <v>1373</v>
      </c>
      <c r="E718" s="339"/>
      <c r="F718" s="298" t="str">
        <f t="shared" si="30"/>
        <v>是</v>
      </c>
      <c r="G718" s="173" t="str">
        <f t="shared" si="31"/>
        <v>款</v>
      </c>
    </row>
    <row r="719" ht="36" customHeight="1" spans="1:7">
      <c r="A719" s="465">
        <v>2101201</v>
      </c>
      <c r="B719" s="328" t="s">
        <v>654</v>
      </c>
      <c r="C719" s="325">
        <v>0</v>
      </c>
      <c r="D719" s="325"/>
      <c r="E719" s="334" t="str">
        <f>IF(C719&gt;0,D719/C719-1,IF(C719&lt;0,-(D719/C719-1),""))</f>
        <v/>
      </c>
      <c r="F719" s="298" t="str">
        <f t="shared" si="30"/>
        <v>否</v>
      </c>
      <c r="G719" s="173" t="str">
        <f t="shared" si="31"/>
        <v>项</v>
      </c>
    </row>
    <row r="720" ht="36" customHeight="1" spans="1:7">
      <c r="A720" s="465">
        <v>2101202</v>
      </c>
      <c r="B720" s="328" t="s">
        <v>655</v>
      </c>
      <c r="C720" s="325">
        <v>1307</v>
      </c>
      <c r="D720" s="325">
        <v>1373</v>
      </c>
      <c r="E720" s="334"/>
      <c r="F720" s="298" t="str">
        <f t="shared" si="30"/>
        <v>是</v>
      </c>
      <c r="G720" s="173" t="str">
        <f t="shared" si="31"/>
        <v>项</v>
      </c>
    </row>
    <row r="721" ht="36" customHeight="1" spans="1:7">
      <c r="A721" s="465">
        <v>2101299</v>
      </c>
      <c r="B721" s="328" t="s">
        <v>656</v>
      </c>
      <c r="C721" s="325"/>
      <c r="D721" s="325"/>
      <c r="E721" s="334" t="str">
        <f t="shared" ref="E721:E728" si="32">IF(C721&gt;0,D721/C721-1,IF(C721&lt;0,-(D721/C721-1),""))</f>
        <v/>
      </c>
      <c r="F721" s="298" t="str">
        <f t="shared" si="30"/>
        <v>否</v>
      </c>
      <c r="G721" s="173" t="str">
        <f t="shared" si="31"/>
        <v>项</v>
      </c>
    </row>
    <row r="722" ht="36" customHeight="1" spans="1:7">
      <c r="A722" s="465">
        <v>21013</v>
      </c>
      <c r="B722" s="323" t="s">
        <v>657</v>
      </c>
      <c r="C722" s="325">
        <f>SUBTOTAL(9,C723:C725)</f>
        <v>2457</v>
      </c>
      <c r="D722" s="325">
        <v>2332</v>
      </c>
      <c r="E722" s="339">
        <f t="shared" si="32"/>
        <v>-0.0508750508750508</v>
      </c>
      <c r="F722" s="298" t="str">
        <f t="shared" si="30"/>
        <v>是</v>
      </c>
      <c r="G722" s="173" t="str">
        <f t="shared" si="31"/>
        <v>款</v>
      </c>
    </row>
    <row r="723" ht="36" customHeight="1" spans="1:7">
      <c r="A723" s="465">
        <v>2101301</v>
      </c>
      <c r="B723" s="328" t="s">
        <v>658</v>
      </c>
      <c r="C723" s="325">
        <v>2443</v>
      </c>
      <c r="D723" s="325">
        <v>2330</v>
      </c>
      <c r="E723" s="334">
        <f t="shared" si="32"/>
        <v>-0.04625460499386</v>
      </c>
      <c r="F723" s="298" t="str">
        <f t="shared" si="30"/>
        <v>是</v>
      </c>
      <c r="G723" s="173" t="str">
        <f t="shared" si="31"/>
        <v>项</v>
      </c>
    </row>
    <row r="724" ht="36" customHeight="1" spans="1:7">
      <c r="A724" s="465">
        <v>2101302</v>
      </c>
      <c r="B724" s="328" t="s">
        <v>659</v>
      </c>
      <c r="C724" s="325"/>
      <c r="D724" s="325"/>
      <c r="E724" s="334" t="str">
        <f t="shared" si="32"/>
        <v/>
      </c>
      <c r="F724" s="298" t="str">
        <f t="shared" si="30"/>
        <v>否</v>
      </c>
      <c r="G724" s="173" t="str">
        <f t="shared" si="31"/>
        <v>项</v>
      </c>
    </row>
    <row r="725" ht="36" customHeight="1" spans="1:7">
      <c r="A725" s="465">
        <v>2101399</v>
      </c>
      <c r="B725" s="328" t="s">
        <v>660</v>
      </c>
      <c r="C725" s="325">
        <v>14</v>
      </c>
      <c r="D725" s="325">
        <v>2</v>
      </c>
      <c r="E725" s="334">
        <f t="shared" si="32"/>
        <v>-0.857142857142857</v>
      </c>
      <c r="F725" s="298" t="str">
        <f t="shared" si="30"/>
        <v>是</v>
      </c>
      <c r="G725" s="173" t="str">
        <f t="shared" si="31"/>
        <v>项</v>
      </c>
    </row>
    <row r="726" ht="36" customHeight="1" spans="1:7">
      <c r="A726" s="465">
        <v>21014</v>
      </c>
      <c r="B726" s="323" t="s">
        <v>661</v>
      </c>
      <c r="C726" s="325">
        <f>C727</f>
        <v>0</v>
      </c>
      <c r="D726" s="325">
        <v>50</v>
      </c>
      <c r="E726" s="339" t="str">
        <f t="shared" si="32"/>
        <v/>
      </c>
      <c r="F726" s="298" t="str">
        <f t="shared" si="30"/>
        <v>是</v>
      </c>
      <c r="G726" s="173" t="str">
        <f t="shared" si="31"/>
        <v>款</v>
      </c>
    </row>
    <row r="727" ht="36" customHeight="1" spans="1:7">
      <c r="A727" s="465">
        <v>2101401</v>
      </c>
      <c r="B727" s="328" t="s">
        <v>662</v>
      </c>
      <c r="C727" s="325">
        <v>0</v>
      </c>
      <c r="D727" s="325">
        <v>50</v>
      </c>
      <c r="E727" s="334" t="str">
        <f t="shared" si="32"/>
        <v/>
      </c>
      <c r="F727" s="298" t="str">
        <f t="shared" si="30"/>
        <v>是</v>
      </c>
      <c r="G727" s="173" t="str">
        <f t="shared" si="31"/>
        <v>项</v>
      </c>
    </row>
    <row r="728" ht="36" customHeight="1" spans="1:7">
      <c r="A728" s="465">
        <v>2101499</v>
      </c>
      <c r="B728" s="328" t="s">
        <v>663</v>
      </c>
      <c r="C728" s="325"/>
      <c r="D728" s="325"/>
      <c r="E728" s="334" t="str">
        <f t="shared" si="32"/>
        <v/>
      </c>
      <c r="F728" s="298" t="str">
        <f t="shared" si="30"/>
        <v>否</v>
      </c>
      <c r="G728" s="173" t="str">
        <f t="shared" si="31"/>
        <v>项</v>
      </c>
    </row>
    <row r="729" ht="36" customHeight="1" spans="1:7">
      <c r="A729" s="465">
        <v>21015</v>
      </c>
      <c r="B729" s="323" t="s">
        <v>664</v>
      </c>
      <c r="C729" s="325">
        <f>SUBTOTAL(9,C730:C737)</f>
        <v>503</v>
      </c>
      <c r="D729" s="325">
        <v>422</v>
      </c>
      <c r="E729" s="339"/>
      <c r="F729" s="298" t="str">
        <f t="shared" ref="F729:F792" si="33">IF(LEN(A729)=3,"是",IF(B729&lt;&gt;"",IF(SUM(C729:D729)&lt;&gt;0,"是","否"),"是"))</f>
        <v>是</v>
      </c>
      <c r="G729" s="173" t="str">
        <f t="shared" ref="G729:G792" si="34">IF(LEN(A729)=3,"类",IF(LEN(A729)=5,"款","项"))</f>
        <v>款</v>
      </c>
    </row>
    <row r="730" ht="36" customHeight="1" spans="1:7">
      <c r="A730" s="465">
        <v>2101501</v>
      </c>
      <c r="B730" s="328" t="s">
        <v>138</v>
      </c>
      <c r="C730" s="325">
        <v>451</v>
      </c>
      <c r="D730" s="325">
        <v>408</v>
      </c>
      <c r="E730" s="334"/>
      <c r="F730" s="298" t="str">
        <f t="shared" si="33"/>
        <v>是</v>
      </c>
      <c r="G730" s="173" t="str">
        <f t="shared" si="34"/>
        <v>项</v>
      </c>
    </row>
    <row r="731" ht="36" customHeight="1" spans="1:7">
      <c r="A731" s="465">
        <v>2101502</v>
      </c>
      <c r="B731" s="328" t="s">
        <v>139</v>
      </c>
      <c r="C731" s="325"/>
      <c r="D731" s="325"/>
      <c r="E731" s="334" t="str">
        <f>IF(C731&gt;0,D731/C731-1,IF(C731&lt;0,-(D731/C731-1),""))</f>
        <v/>
      </c>
      <c r="F731" s="298" t="str">
        <f t="shared" si="33"/>
        <v>否</v>
      </c>
      <c r="G731" s="173" t="str">
        <f t="shared" si="34"/>
        <v>项</v>
      </c>
    </row>
    <row r="732" ht="36" customHeight="1" spans="1:7">
      <c r="A732" s="465">
        <v>2101503</v>
      </c>
      <c r="B732" s="328" t="s">
        <v>140</v>
      </c>
      <c r="C732" s="325"/>
      <c r="D732" s="325"/>
      <c r="E732" s="334" t="str">
        <f>IF(C732&gt;0,D732/C732-1,IF(C732&lt;0,-(D732/C732-1),""))</f>
        <v/>
      </c>
      <c r="F732" s="298" t="str">
        <f t="shared" si="33"/>
        <v>否</v>
      </c>
      <c r="G732" s="173" t="str">
        <f t="shared" si="34"/>
        <v>项</v>
      </c>
    </row>
    <row r="733" ht="36" customHeight="1" spans="1:7">
      <c r="A733" s="465">
        <v>2101504</v>
      </c>
      <c r="B733" s="328" t="s">
        <v>179</v>
      </c>
      <c r="C733" s="325">
        <v>12</v>
      </c>
      <c r="D733" s="325"/>
      <c r="E733" s="334">
        <f>IF(C733&gt;0,D733/C733-1,IF(C733&lt;0,-(D733/C733-1),""))</f>
        <v>-1</v>
      </c>
      <c r="F733" s="298" t="str">
        <f t="shared" si="33"/>
        <v>是</v>
      </c>
      <c r="G733" s="173" t="str">
        <f t="shared" si="34"/>
        <v>项</v>
      </c>
    </row>
    <row r="734" ht="36" customHeight="1" spans="1:7">
      <c r="A734" s="465">
        <v>2101505</v>
      </c>
      <c r="B734" s="328" t="s">
        <v>665</v>
      </c>
      <c r="C734" s="325"/>
      <c r="D734" s="325"/>
      <c r="E734" s="334"/>
      <c r="F734" s="298" t="str">
        <f t="shared" si="33"/>
        <v>否</v>
      </c>
      <c r="G734" s="173" t="str">
        <f t="shared" si="34"/>
        <v>项</v>
      </c>
    </row>
    <row r="735" ht="36" customHeight="1" spans="1:7">
      <c r="A735" s="465">
        <v>2101506</v>
      </c>
      <c r="B735" s="328" t="s">
        <v>666</v>
      </c>
      <c r="C735" s="325"/>
      <c r="D735" s="325"/>
      <c r="E735" s="334"/>
      <c r="F735" s="298" t="str">
        <f t="shared" si="33"/>
        <v>否</v>
      </c>
      <c r="G735" s="173" t="str">
        <f t="shared" si="34"/>
        <v>项</v>
      </c>
    </row>
    <row r="736" ht="36" customHeight="1" spans="1:7">
      <c r="A736" s="465">
        <v>2101550</v>
      </c>
      <c r="B736" s="328" t="s">
        <v>147</v>
      </c>
      <c r="C736" s="325"/>
      <c r="D736" s="325"/>
      <c r="E736" s="334"/>
      <c r="F736" s="298" t="str">
        <f t="shared" si="33"/>
        <v>否</v>
      </c>
      <c r="G736" s="173" t="str">
        <f t="shared" si="34"/>
        <v>项</v>
      </c>
    </row>
    <row r="737" ht="36" customHeight="1" spans="1:7">
      <c r="A737" s="465">
        <v>2101599</v>
      </c>
      <c r="B737" s="328" t="s">
        <v>667</v>
      </c>
      <c r="C737" s="325">
        <v>40</v>
      </c>
      <c r="D737" s="325">
        <v>14</v>
      </c>
      <c r="E737" s="334">
        <f>IF(C737&gt;0,D737/C737-1,IF(C737&lt;0,-(D737/C737-1),""))</f>
        <v>-0.65</v>
      </c>
      <c r="F737" s="298" t="str">
        <f t="shared" si="33"/>
        <v>是</v>
      </c>
      <c r="G737" s="173" t="str">
        <f t="shared" si="34"/>
        <v>项</v>
      </c>
    </row>
    <row r="738" ht="36" customHeight="1" spans="1:7">
      <c r="A738" s="465">
        <v>21016</v>
      </c>
      <c r="B738" s="323" t="s">
        <v>668</v>
      </c>
      <c r="C738" s="325"/>
      <c r="D738" s="325"/>
      <c r="E738" s="339" t="str">
        <f>IF(C738&gt;0,D738/C738-1,IF(C738&lt;0,-(D738/C738-1),""))</f>
        <v/>
      </c>
      <c r="F738" s="298" t="str">
        <f t="shared" si="33"/>
        <v>否</v>
      </c>
      <c r="G738" s="173" t="str">
        <f t="shared" si="34"/>
        <v>款</v>
      </c>
    </row>
    <row r="739" ht="36" customHeight="1" spans="1:7">
      <c r="A739" s="465">
        <v>2101601</v>
      </c>
      <c r="B739" s="328" t="s">
        <v>669</v>
      </c>
      <c r="C739" s="325"/>
      <c r="D739" s="325"/>
      <c r="E739" s="334" t="str">
        <f>IF(C739&gt;0,D739/C739-1,IF(C739&lt;0,-(D739/C739-1),""))</f>
        <v/>
      </c>
      <c r="F739" s="298" t="str">
        <f t="shared" si="33"/>
        <v>否</v>
      </c>
      <c r="G739" s="173" t="str">
        <f t="shared" si="34"/>
        <v>项</v>
      </c>
    </row>
    <row r="740" ht="36" customHeight="1" spans="1:7">
      <c r="A740" s="465">
        <v>21099</v>
      </c>
      <c r="B740" s="323" t="s">
        <v>670</v>
      </c>
      <c r="C740" s="325">
        <f>C741</f>
        <v>210</v>
      </c>
      <c r="D740" s="325">
        <v>124</v>
      </c>
      <c r="E740" s="339"/>
      <c r="F740" s="298" t="str">
        <f t="shared" si="33"/>
        <v>是</v>
      </c>
      <c r="G740" s="173" t="str">
        <f t="shared" si="34"/>
        <v>款</v>
      </c>
    </row>
    <row r="741" ht="36" customHeight="1" spans="1:7">
      <c r="A741" s="468">
        <v>2109999</v>
      </c>
      <c r="B741" s="328" t="s">
        <v>671</v>
      </c>
      <c r="C741" s="325">
        <v>210</v>
      </c>
      <c r="D741" s="325">
        <v>124</v>
      </c>
      <c r="E741" s="334"/>
      <c r="F741" s="298" t="str">
        <f t="shared" si="33"/>
        <v>是</v>
      </c>
      <c r="G741" s="173" t="str">
        <f t="shared" si="34"/>
        <v>项</v>
      </c>
    </row>
    <row r="742" ht="36" customHeight="1" spans="1:7">
      <c r="A742" s="473" t="s">
        <v>672</v>
      </c>
      <c r="B742" s="472" t="s">
        <v>352</v>
      </c>
      <c r="C742" s="325"/>
      <c r="D742" s="325"/>
      <c r="E742" s="339"/>
      <c r="F742" s="298" t="str">
        <f t="shared" si="33"/>
        <v>否</v>
      </c>
      <c r="G742" s="173" t="str">
        <f t="shared" si="34"/>
        <v>项</v>
      </c>
    </row>
    <row r="743" ht="36" customHeight="1" spans="1:7">
      <c r="A743" s="473" t="s">
        <v>673</v>
      </c>
      <c r="B743" s="472" t="s">
        <v>354</v>
      </c>
      <c r="C743" s="325"/>
      <c r="D743" s="325"/>
      <c r="E743" s="339"/>
      <c r="F743" s="298" t="str">
        <f t="shared" si="33"/>
        <v>否</v>
      </c>
      <c r="G743" s="173" t="str">
        <f t="shared" si="34"/>
        <v>项</v>
      </c>
    </row>
    <row r="744" ht="36" customHeight="1" spans="1:7">
      <c r="A744" s="465">
        <v>211</v>
      </c>
      <c r="B744" s="323" t="s">
        <v>87</v>
      </c>
      <c r="C744" s="325">
        <f>C745+C755+C759+C768+C773+C780+C786</f>
        <v>410</v>
      </c>
      <c r="D744" s="325">
        <f>D745+D755+D759+D768+D773+D780+D786</f>
        <v>716</v>
      </c>
      <c r="E744" s="339"/>
      <c r="F744" s="298" t="str">
        <f t="shared" si="33"/>
        <v>是</v>
      </c>
      <c r="G744" s="173" t="str">
        <f t="shared" si="34"/>
        <v>类</v>
      </c>
    </row>
    <row r="745" ht="36" customHeight="1" spans="1:7">
      <c r="A745" s="465">
        <v>21101</v>
      </c>
      <c r="B745" s="323" t="s">
        <v>674</v>
      </c>
      <c r="C745" s="325">
        <f>C754</f>
        <v>210</v>
      </c>
      <c r="D745" s="325">
        <v>0</v>
      </c>
      <c r="E745" s="339"/>
      <c r="F745" s="298" t="str">
        <f t="shared" si="33"/>
        <v>是</v>
      </c>
      <c r="G745" s="173" t="str">
        <f t="shared" si="34"/>
        <v>款</v>
      </c>
    </row>
    <row r="746" ht="36" customHeight="1" spans="1:7">
      <c r="A746" s="465">
        <v>2110101</v>
      </c>
      <c r="B746" s="328" t="s">
        <v>138</v>
      </c>
      <c r="C746" s="325"/>
      <c r="D746" s="325"/>
      <c r="E746" s="334"/>
      <c r="F746" s="298" t="str">
        <f t="shared" si="33"/>
        <v>否</v>
      </c>
      <c r="G746" s="173" t="str">
        <f t="shared" si="34"/>
        <v>项</v>
      </c>
    </row>
    <row r="747" ht="36" customHeight="1" spans="1:7">
      <c r="A747" s="465">
        <v>2110102</v>
      </c>
      <c r="B747" s="328" t="s">
        <v>139</v>
      </c>
      <c r="C747" s="325">
        <v>0</v>
      </c>
      <c r="D747" s="325">
        <v>0</v>
      </c>
      <c r="E747" s="334"/>
      <c r="F747" s="298" t="str">
        <f t="shared" si="33"/>
        <v>否</v>
      </c>
      <c r="G747" s="173" t="str">
        <f t="shared" si="34"/>
        <v>项</v>
      </c>
    </row>
    <row r="748" ht="36" customHeight="1" spans="1:7">
      <c r="A748" s="465">
        <v>2110103</v>
      </c>
      <c r="B748" s="328" t="s">
        <v>140</v>
      </c>
      <c r="C748" s="325"/>
      <c r="D748" s="325"/>
      <c r="E748" s="334"/>
      <c r="F748" s="298" t="str">
        <f t="shared" si="33"/>
        <v>否</v>
      </c>
      <c r="G748" s="173" t="str">
        <f t="shared" si="34"/>
        <v>项</v>
      </c>
    </row>
    <row r="749" ht="36" customHeight="1" spans="1:7">
      <c r="A749" s="465">
        <v>2110104</v>
      </c>
      <c r="B749" s="328" t="s">
        <v>675</v>
      </c>
      <c r="C749" s="325"/>
      <c r="D749" s="325"/>
      <c r="E749" s="334"/>
      <c r="F749" s="298" t="str">
        <f t="shared" si="33"/>
        <v>否</v>
      </c>
      <c r="G749" s="173" t="str">
        <f t="shared" si="34"/>
        <v>项</v>
      </c>
    </row>
    <row r="750" ht="36" customHeight="1" spans="1:7">
      <c r="A750" s="465">
        <v>2110105</v>
      </c>
      <c r="B750" s="328" t="s">
        <v>676</v>
      </c>
      <c r="C750" s="325"/>
      <c r="D750" s="325"/>
      <c r="E750" s="334"/>
      <c r="F750" s="298" t="str">
        <f t="shared" si="33"/>
        <v>否</v>
      </c>
      <c r="G750" s="173" t="str">
        <f t="shared" si="34"/>
        <v>项</v>
      </c>
    </row>
    <row r="751" ht="36" customHeight="1" spans="1:7">
      <c r="A751" s="465">
        <v>2110106</v>
      </c>
      <c r="B751" s="328" t="s">
        <v>677</v>
      </c>
      <c r="C751" s="325"/>
      <c r="D751" s="325"/>
      <c r="E751" s="334"/>
      <c r="F751" s="298" t="str">
        <f t="shared" si="33"/>
        <v>否</v>
      </c>
      <c r="G751" s="173" t="str">
        <f t="shared" si="34"/>
        <v>项</v>
      </c>
    </row>
    <row r="752" ht="36" customHeight="1" spans="1:7">
      <c r="A752" s="465">
        <v>2110107</v>
      </c>
      <c r="B752" s="328" t="s">
        <v>678</v>
      </c>
      <c r="C752" s="325"/>
      <c r="D752" s="325"/>
      <c r="E752" s="334"/>
      <c r="F752" s="298" t="str">
        <f t="shared" si="33"/>
        <v>否</v>
      </c>
      <c r="G752" s="173" t="str">
        <f t="shared" si="34"/>
        <v>项</v>
      </c>
    </row>
    <row r="753" ht="36" customHeight="1" spans="1:7">
      <c r="A753" s="465">
        <v>2110108</v>
      </c>
      <c r="B753" s="328" t="s">
        <v>679</v>
      </c>
      <c r="C753" s="325"/>
      <c r="D753" s="325"/>
      <c r="E753" s="334"/>
      <c r="F753" s="298" t="str">
        <f t="shared" si="33"/>
        <v>否</v>
      </c>
      <c r="G753" s="173" t="str">
        <f t="shared" si="34"/>
        <v>项</v>
      </c>
    </row>
    <row r="754" ht="36" customHeight="1" spans="1:7">
      <c r="A754" s="465">
        <v>2110199</v>
      </c>
      <c r="B754" s="328" t="s">
        <v>680</v>
      </c>
      <c r="C754" s="325">
        <v>210</v>
      </c>
      <c r="D754" s="325"/>
      <c r="E754" s="334"/>
      <c r="F754" s="298" t="str">
        <f t="shared" si="33"/>
        <v>是</v>
      </c>
      <c r="G754" s="173" t="str">
        <f t="shared" si="34"/>
        <v>项</v>
      </c>
    </row>
    <row r="755" ht="36" customHeight="1" spans="1:7">
      <c r="A755" s="465">
        <v>21102</v>
      </c>
      <c r="B755" s="323" t="s">
        <v>681</v>
      </c>
      <c r="C755" s="325">
        <f>C758</f>
        <v>0</v>
      </c>
      <c r="D755" s="325">
        <v>42</v>
      </c>
      <c r="E755" s="339"/>
      <c r="F755" s="298" t="str">
        <f t="shared" si="33"/>
        <v>是</v>
      </c>
      <c r="G755" s="173" t="str">
        <f t="shared" si="34"/>
        <v>款</v>
      </c>
    </row>
    <row r="756" ht="36" customHeight="1" spans="1:7">
      <c r="A756" s="465">
        <v>2110203</v>
      </c>
      <c r="B756" s="328" t="s">
        <v>682</v>
      </c>
      <c r="C756" s="325">
        <v>0</v>
      </c>
      <c r="D756" s="325"/>
      <c r="E756" s="334"/>
      <c r="F756" s="298" t="str">
        <f t="shared" si="33"/>
        <v>否</v>
      </c>
      <c r="G756" s="173" t="str">
        <f t="shared" si="34"/>
        <v>项</v>
      </c>
    </row>
    <row r="757" ht="36" customHeight="1" spans="1:7">
      <c r="A757" s="465">
        <v>2110204</v>
      </c>
      <c r="B757" s="328" t="s">
        <v>683</v>
      </c>
      <c r="C757" s="325"/>
      <c r="D757" s="325"/>
      <c r="E757" s="334"/>
      <c r="F757" s="298" t="str">
        <f t="shared" si="33"/>
        <v>否</v>
      </c>
      <c r="G757" s="173" t="str">
        <f t="shared" si="34"/>
        <v>项</v>
      </c>
    </row>
    <row r="758" ht="36" customHeight="1" spans="1:7">
      <c r="A758" s="465">
        <v>2110299</v>
      </c>
      <c r="B758" s="328" t="s">
        <v>684</v>
      </c>
      <c r="C758" s="325"/>
      <c r="D758" s="325">
        <v>42</v>
      </c>
      <c r="E758" s="334"/>
      <c r="F758" s="298" t="str">
        <f t="shared" si="33"/>
        <v>是</v>
      </c>
      <c r="G758" s="173" t="str">
        <f t="shared" si="34"/>
        <v>项</v>
      </c>
    </row>
    <row r="759" ht="36" customHeight="1" spans="1:7">
      <c r="A759" s="465">
        <v>21103</v>
      </c>
      <c r="B759" s="323" t="s">
        <v>685</v>
      </c>
      <c r="C759" s="325">
        <f>C761</f>
        <v>0</v>
      </c>
      <c r="D759" s="325">
        <v>514</v>
      </c>
      <c r="E759" s="339"/>
      <c r="F759" s="298" t="str">
        <f t="shared" si="33"/>
        <v>是</v>
      </c>
      <c r="G759" s="173" t="str">
        <f t="shared" si="34"/>
        <v>款</v>
      </c>
    </row>
    <row r="760" ht="36" customHeight="1" spans="1:7">
      <c r="A760" s="465">
        <v>2110301</v>
      </c>
      <c r="B760" s="328" t="s">
        <v>686</v>
      </c>
      <c r="C760" s="325"/>
      <c r="D760" s="325"/>
      <c r="E760" s="334"/>
      <c r="F760" s="298" t="str">
        <f t="shared" si="33"/>
        <v>否</v>
      </c>
      <c r="G760" s="173" t="str">
        <f t="shared" si="34"/>
        <v>项</v>
      </c>
    </row>
    <row r="761" ht="36" customHeight="1" spans="1:7">
      <c r="A761" s="465">
        <v>2110302</v>
      </c>
      <c r="B761" s="328" t="s">
        <v>687</v>
      </c>
      <c r="C761" s="325">
        <v>0</v>
      </c>
      <c r="D761" s="325">
        <v>514</v>
      </c>
      <c r="E761" s="334"/>
      <c r="F761" s="298" t="str">
        <f t="shared" si="33"/>
        <v>是</v>
      </c>
      <c r="G761" s="173" t="str">
        <f t="shared" si="34"/>
        <v>项</v>
      </c>
    </row>
    <row r="762" ht="36" customHeight="1" spans="1:7">
      <c r="A762" s="465">
        <v>2110303</v>
      </c>
      <c r="B762" s="328" t="s">
        <v>688</v>
      </c>
      <c r="C762" s="325"/>
      <c r="D762" s="325"/>
      <c r="E762" s="334" t="str">
        <f>IF(C762&gt;0,D762/C762-1,IF(C762&lt;0,-(D762/C762-1),""))</f>
        <v/>
      </c>
      <c r="F762" s="298" t="str">
        <f t="shared" si="33"/>
        <v>否</v>
      </c>
      <c r="G762" s="173" t="str">
        <f t="shared" si="34"/>
        <v>项</v>
      </c>
    </row>
    <row r="763" ht="36" customHeight="1" spans="1:7">
      <c r="A763" s="465">
        <v>2110304</v>
      </c>
      <c r="B763" s="328" t="s">
        <v>689</v>
      </c>
      <c r="C763" s="325"/>
      <c r="D763" s="325"/>
      <c r="E763" s="334"/>
      <c r="F763" s="298" t="str">
        <f t="shared" si="33"/>
        <v>否</v>
      </c>
      <c r="G763" s="173" t="str">
        <f t="shared" si="34"/>
        <v>项</v>
      </c>
    </row>
    <row r="764" ht="36" customHeight="1" spans="1:7">
      <c r="A764" s="465">
        <v>2110305</v>
      </c>
      <c r="B764" s="328" t="s">
        <v>690</v>
      </c>
      <c r="C764" s="325"/>
      <c r="D764" s="325"/>
      <c r="E764" s="334" t="str">
        <f>IF(C764&gt;0,D764/C764-1,IF(C764&lt;0,-(D764/C764-1),""))</f>
        <v/>
      </c>
      <c r="F764" s="298" t="str">
        <f t="shared" si="33"/>
        <v>否</v>
      </c>
      <c r="G764" s="173" t="str">
        <f t="shared" si="34"/>
        <v>项</v>
      </c>
    </row>
    <row r="765" ht="36" customHeight="1" spans="1:7">
      <c r="A765" s="465">
        <v>2110306</v>
      </c>
      <c r="B765" s="328" t="s">
        <v>691</v>
      </c>
      <c r="C765" s="325"/>
      <c r="D765" s="325"/>
      <c r="E765" s="334" t="str">
        <f>IF(C765&gt;0,D765/C765-1,IF(C765&lt;0,-(D765/C765-1),""))</f>
        <v/>
      </c>
      <c r="F765" s="298" t="str">
        <f t="shared" si="33"/>
        <v>否</v>
      </c>
      <c r="G765" s="173" t="str">
        <f t="shared" si="34"/>
        <v>项</v>
      </c>
    </row>
    <row r="766" ht="36" customHeight="1" spans="1:7">
      <c r="A766" s="469">
        <v>2110307</v>
      </c>
      <c r="B766" s="328" t="s">
        <v>692</v>
      </c>
      <c r="C766" s="325"/>
      <c r="D766" s="325"/>
      <c r="E766" s="334" t="str">
        <f>IF(C766&gt;0,D766/C766-1,IF(C766&lt;0,-(D766/C766-1),""))</f>
        <v/>
      </c>
      <c r="F766" s="298" t="str">
        <f t="shared" si="33"/>
        <v>否</v>
      </c>
      <c r="G766" s="173" t="str">
        <f t="shared" si="34"/>
        <v>项</v>
      </c>
    </row>
    <row r="767" ht="36" customHeight="1" spans="1:7">
      <c r="A767" s="465">
        <v>2110399</v>
      </c>
      <c r="B767" s="328" t="s">
        <v>693</v>
      </c>
      <c r="C767" s="325"/>
      <c r="D767" s="325"/>
      <c r="E767" s="334"/>
      <c r="F767" s="298" t="str">
        <f t="shared" si="33"/>
        <v>否</v>
      </c>
      <c r="G767" s="173" t="str">
        <f t="shared" si="34"/>
        <v>项</v>
      </c>
    </row>
    <row r="768" ht="36" customHeight="1" spans="1:7">
      <c r="A768" s="465">
        <v>21104</v>
      </c>
      <c r="B768" s="323" t="s">
        <v>694</v>
      </c>
      <c r="C768" s="325">
        <f>C769</f>
        <v>200</v>
      </c>
      <c r="D768" s="325">
        <v>160</v>
      </c>
      <c r="E768" s="339"/>
      <c r="F768" s="298" t="str">
        <f t="shared" si="33"/>
        <v>是</v>
      </c>
      <c r="G768" s="173" t="str">
        <f t="shared" si="34"/>
        <v>款</v>
      </c>
    </row>
    <row r="769" ht="36" customHeight="1" spans="1:7">
      <c r="A769" s="465">
        <v>2110401</v>
      </c>
      <c r="B769" s="328" t="s">
        <v>695</v>
      </c>
      <c r="C769" s="325">
        <v>200</v>
      </c>
      <c r="D769" s="325">
        <v>160</v>
      </c>
      <c r="E769" s="334"/>
      <c r="F769" s="298" t="str">
        <f t="shared" si="33"/>
        <v>是</v>
      </c>
      <c r="G769" s="173" t="str">
        <f t="shared" si="34"/>
        <v>项</v>
      </c>
    </row>
    <row r="770" ht="36" customHeight="1" spans="1:7">
      <c r="A770" s="465">
        <v>2110402</v>
      </c>
      <c r="B770" s="328" t="s">
        <v>696</v>
      </c>
      <c r="C770" s="325">
        <v>0</v>
      </c>
      <c r="D770" s="325">
        <v>0</v>
      </c>
      <c r="E770" s="334"/>
      <c r="F770" s="298" t="str">
        <f t="shared" si="33"/>
        <v>否</v>
      </c>
      <c r="G770" s="173" t="str">
        <f t="shared" si="34"/>
        <v>项</v>
      </c>
    </row>
    <row r="771" ht="36" customHeight="1" spans="1:7">
      <c r="A771" s="465">
        <v>2110404</v>
      </c>
      <c r="B771" s="328" t="s">
        <v>697</v>
      </c>
      <c r="C771" s="325"/>
      <c r="D771" s="325"/>
      <c r="E771" s="334"/>
      <c r="F771" s="298" t="str">
        <f t="shared" si="33"/>
        <v>否</v>
      </c>
      <c r="G771" s="173" t="str">
        <f t="shared" si="34"/>
        <v>项</v>
      </c>
    </row>
    <row r="772" ht="36" customHeight="1" spans="1:7">
      <c r="A772" s="465">
        <v>2110499</v>
      </c>
      <c r="B772" s="328" t="s">
        <v>698</v>
      </c>
      <c r="C772" s="325"/>
      <c r="D772" s="325"/>
      <c r="E772" s="334" t="str">
        <f t="shared" ref="E772:E793" si="35">IF(C772&gt;0,D772/C772-1,IF(C772&lt;0,-(D772/C772-1),""))</f>
        <v/>
      </c>
      <c r="F772" s="298" t="str">
        <f t="shared" si="33"/>
        <v>否</v>
      </c>
      <c r="G772" s="173" t="str">
        <f t="shared" si="34"/>
        <v>项</v>
      </c>
    </row>
    <row r="773" ht="36" customHeight="1" spans="1:7">
      <c r="A773" s="465">
        <v>21105</v>
      </c>
      <c r="B773" s="323" t="s">
        <v>699</v>
      </c>
      <c r="C773" s="325">
        <v>0</v>
      </c>
      <c r="D773" s="325">
        <v>0</v>
      </c>
      <c r="E773" s="339" t="str">
        <f t="shared" si="35"/>
        <v/>
      </c>
      <c r="F773" s="298" t="str">
        <f t="shared" si="33"/>
        <v>否</v>
      </c>
      <c r="G773" s="173" t="str">
        <f t="shared" si="34"/>
        <v>款</v>
      </c>
    </row>
    <row r="774" ht="36" customHeight="1" spans="1:7">
      <c r="A774" s="465">
        <v>2110501</v>
      </c>
      <c r="B774" s="328" t="s">
        <v>700</v>
      </c>
      <c r="C774" s="325"/>
      <c r="D774" s="325">
        <v>0</v>
      </c>
      <c r="E774" s="334" t="str">
        <f t="shared" si="35"/>
        <v/>
      </c>
      <c r="F774" s="298" t="str">
        <f t="shared" si="33"/>
        <v>否</v>
      </c>
      <c r="G774" s="173" t="str">
        <f t="shared" si="34"/>
        <v>项</v>
      </c>
    </row>
    <row r="775" ht="36" customHeight="1" spans="1:7">
      <c r="A775" s="465">
        <v>2110502</v>
      </c>
      <c r="B775" s="328" t="s">
        <v>701</v>
      </c>
      <c r="C775" s="325">
        <v>0</v>
      </c>
      <c r="D775" s="325">
        <v>0</v>
      </c>
      <c r="E775" s="334" t="str">
        <f t="shared" si="35"/>
        <v/>
      </c>
      <c r="F775" s="298" t="str">
        <f t="shared" si="33"/>
        <v>否</v>
      </c>
      <c r="G775" s="173" t="str">
        <f t="shared" si="34"/>
        <v>项</v>
      </c>
    </row>
    <row r="776" ht="36" customHeight="1" spans="1:7">
      <c r="A776" s="465">
        <v>2110503</v>
      </c>
      <c r="B776" s="328" t="s">
        <v>702</v>
      </c>
      <c r="C776" s="325"/>
      <c r="D776" s="325"/>
      <c r="E776" s="334" t="str">
        <f t="shared" si="35"/>
        <v/>
      </c>
      <c r="F776" s="298" t="str">
        <f t="shared" si="33"/>
        <v>否</v>
      </c>
      <c r="G776" s="173" t="str">
        <f t="shared" si="34"/>
        <v>项</v>
      </c>
    </row>
    <row r="777" ht="36" customHeight="1" spans="1:7">
      <c r="A777" s="465">
        <v>2110506</v>
      </c>
      <c r="B777" s="328" t="s">
        <v>703</v>
      </c>
      <c r="C777" s="325"/>
      <c r="D777" s="325"/>
      <c r="E777" s="334" t="str">
        <f t="shared" si="35"/>
        <v/>
      </c>
      <c r="F777" s="298" t="str">
        <f t="shared" si="33"/>
        <v>否</v>
      </c>
      <c r="G777" s="173" t="str">
        <f t="shared" si="34"/>
        <v>项</v>
      </c>
    </row>
    <row r="778" ht="36" customHeight="1" spans="1:7">
      <c r="A778" s="465">
        <v>2110507</v>
      </c>
      <c r="B778" s="328" t="s">
        <v>704</v>
      </c>
      <c r="C778" s="325"/>
      <c r="D778" s="325"/>
      <c r="E778" s="334" t="str">
        <f t="shared" si="35"/>
        <v/>
      </c>
      <c r="F778" s="298" t="str">
        <f t="shared" si="33"/>
        <v>否</v>
      </c>
      <c r="G778" s="173" t="str">
        <f t="shared" si="34"/>
        <v>项</v>
      </c>
    </row>
    <row r="779" ht="36" customHeight="1" spans="1:7">
      <c r="A779" s="465">
        <v>2110599</v>
      </c>
      <c r="B779" s="328" t="s">
        <v>705</v>
      </c>
      <c r="C779" s="325"/>
      <c r="D779" s="325"/>
      <c r="E779" s="334" t="str">
        <f t="shared" si="35"/>
        <v/>
      </c>
      <c r="F779" s="298" t="str">
        <f t="shared" si="33"/>
        <v>否</v>
      </c>
      <c r="G779" s="173" t="str">
        <f t="shared" si="34"/>
        <v>项</v>
      </c>
    </row>
    <row r="780" ht="36" customHeight="1" spans="1:7">
      <c r="A780" s="465">
        <v>21106</v>
      </c>
      <c r="B780" s="323" t="s">
        <v>706</v>
      </c>
      <c r="C780" s="325">
        <v>0</v>
      </c>
      <c r="D780" s="325"/>
      <c r="E780" s="339" t="str">
        <f t="shared" si="35"/>
        <v/>
      </c>
      <c r="F780" s="298" t="str">
        <f t="shared" si="33"/>
        <v>否</v>
      </c>
      <c r="G780" s="173" t="str">
        <f t="shared" si="34"/>
        <v>款</v>
      </c>
    </row>
    <row r="781" ht="36" customHeight="1" spans="1:7">
      <c r="A781" s="465">
        <v>2110602</v>
      </c>
      <c r="B781" s="328" t="s">
        <v>707</v>
      </c>
      <c r="C781" s="325">
        <v>0</v>
      </c>
      <c r="D781" s="325"/>
      <c r="E781" s="334" t="str">
        <f t="shared" si="35"/>
        <v/>
      </c>
      <c r="F781" s="298" t="str">
        <f t="shared" si="33"/>
        <v>否</v>
      </c>
      <c r="G781" s="173" t="str">
        <f t="shared" si="34"/>
        <v>项</v>
      </c>
    </row>
    <row r="782" ht="36" customHeight="1" spans="1:7">
      <c r="A782" s="465">
        <v>2110603</v>
      </c>
      <c r="B782" s="328" t="s">
        <v>708</v>
      </c>
      <c r="C782" s="325"/>
      <c r="D782" s="325"/>
      <c r="E782" s="334" t="str">
        <f t="shared" si="35"/>
        <v/>
      </c>
      <c r="F782" s="298" t="str">
        <f t="shared" si="33"/>
        <v>否</v>
      </c>
      <c r="G782" s="173" t="str">
        <f t="shared" si="34"/>
        <v>项</v>
      </c>
    </row>
    <row r="783" ht="36" customHeight="1" spans="1:7">
      <c r="A783" s="465">
        <v>2110604</v>
      </c>
      <c r="B783" s="328" t="s">
        <v>709</v>
      </c>
      <c r="C783" s="325"/>
      <c r="D783" s="325"/>
      <c r="E783" s="334" t="str">
        <f t="shared" si="35"/>
        <v/>
      </c>
      <c r="F783" s="298" t="str">
        <f t="shared" si="33"/>
        <v>否</v>
      </c>
      <c r="G783" s="173" t="str">
        <f t="shared" si="34"/>
        <v>项</v>
      </c>
    </row>
    <row r="784" ht="36" customHeight="1" spans="1:7">
      <c r="A784" s="465">
        <v>2110605</v>
      </c>
      <c r="B784" s="328" t="s">
        <v>710</v>
      </c>
      <c r="C784" s="325"/>
      <c r="D784" s="325"/>
      <c r="E784" s="334" t="str">
        <f t="shared" si="35"/>
        <v/>
      </c>
      <c r="F784" s="298" t="str">
        <f t="shared" si="33"/>
        <v>否</v>
      </c>
      <c r="G784" s="173" t="str">
        <f t="shared" si="34"/>
        <v>项</v>
      </c>
    </row>
    <row r="785" ht="36" customHeight="1" spans="1:7">
      <c r="A785" s="465">
        <v>2110699</v>
      </c>
      <c r="B785" s="328" t="s">
        <v>711</v>
      </c>
      <c r="C785" s="325"/>
      <c r="D785" s="325"/>
      <c r="E785" s="334" t="str">
        <f t="shared" si="35"/>
        <v/>
      </c>
      <c r="F785" s="298" t="str">
        <f t="shared" si="33"/>
        <v>否</v>
      </c>
      <c r="G785" s="173" t="str">
        <f t="shared" si="34"/>
        <v>项</v>
      </c>
    </row>
    <row r="786" ht="36" customHeight="1" spans="1:7">
      <c r="A786" s="465">
        <v>21107</v>
      </c>
      <c r="B786" s="323" t="s">
        <v>712</v>
      </c>
      <c r="C786" s="325"/>
      <c r="D786" s="325"/>
      <c r="E786" s="339" t="str">
        <f t="shared" si="35"/>
        <v/>
      </c>
      <c r="F786" s="298" t="str">
        <f t="shared" si="33"/>
        <v>否</v>
      </c>
      <c r="G786" s="173" t="str">
        <f t="shared" si="34"/>
        <v>款</v>
      </c>
    </row>
    <row r="787" ht="36" customHeight="1" spans="1:7">
      <c r="A787" s="465">
        <v>2110704</v>
      </c>
      <c r="B787" s="328" t="s">
        <v>713</v>
      </c>
      <c r="C787" s="325"/>
      <c r="D787" s="325"/>
      <c r="E787" s="334" t="str">
        <f t="shared" si="35"/>
        <v/>
      </c>
      <c r="F787" s="298" t="str">
        <f t="shared" si="33"/>
        <v>否</v>
      </c>
      <c r="G787" s="173" t="str">
        <f t="shared" si="34"/>
        <v>项</v>
      </c>
    </row>
    <row r="788" ht="36" customHeight="1" spans="1:7">
      <c r="A788" s="465">
        <v>2110799</v>
      </c>
      <c r="B788" s="328" t="s">
        <v>714</v>
      </c>
      <c r="C788" s="325"/>
      <c r="D788" s="325"/>
      <c r="E788" s="334" t="str">
        <f t="shared" si="35"/>
        <v/>
      </c>
      <c r="F788" s="298" t="str">
        <f t="shared" si="33"/>
        <v>否</v>
      </c>
      <c r="G788" s="173" t="str">
        <f t="shared" si="34"/>
        <v>项</v>
      </c>
    </row>
    <row r="789" ht="36" customHeight="1" spans="1:7">
      <c r="A789" s="465">
        <v>21108</v>
      </c>
      <c r="B789" s="323" t="s">
        <v>715</v>
      </c>
      <c r="C789" s="325"/>
      <c r="D789" s="325"/>
      <c r="E789" s="339" t="str">
        <f t="shared" si="35"/>
        <v/>
      </c>
      <c r="F789" s="298" t="str">
        <f t="shared" si="33"/>
        <v>否</v>
      </c>
      <c r="G789" s="173" t="str">
        <f t="shared" si="34"/>
        <v>款</v>
      </c>
    </row>
    <row r="790" ht="36" customHeight="1" spans="1:7">
      <c r="A790" s="465">
        <v>2110804</v>
      </c>
      <c r="B790" s="328" t="s">
        <v>716</v>
      </c>
      <c r="C790" s="325"/>
      <c r="D790" s="325"/>
      <c r="E790" s="334" t="str">
        <f t="shared" si="35"/>
        <v/>
      </c>
      <c r="F790" s="298" t="str">
        <f t="shared" si="33"/>
        <v>否</v>
      </c>
      <c r="G790" s="173" t="str">
        <f t="shared" si="34"/>
        <v>项</v>
      </c>
    </row>
    <row r="791" ht="36" customHeight="1" spans="1:7">
      <c r="A791" s="465">
        <v>2110899</v>
      </c>
      <c r="B791" s="328" t="s">
        <v>717</v>
      </c>
      <c r="C791" s="325"/>
      <c r="D791" s="325"/>
      <c r="E791" s="334" t="str">
        <f t="shared" si="35"/>
        <v/>
      </c>
      <c r="F791" s="298" t="str">
        <f t="shared" si="33"/>
        <v>否</v>
      </c>
      <c r="G791" s="173" t="str">
        <f t="shared" si="34"/>
        <v>项</v>
      </c>
    </row>
    <row r="792" ht="36" customHeight="1" spans="1:7">
      <c r="A792" s="465">
        <v>21109</v>
      </c>
      <c r="B792" s="323" t="s">
        <v>718</v>
      </c>
      <c r="C792" s="325"/>
      <c r="D792" s="325"/>
      <c r="E792" s="339" t="str">
        <f t="shared" si="35"/>
        <v/>
      </c>
      <c r="F792" s="298" t="str">
        <f t="shared" si="33"/>
        <v>否</v>
      </c>
      <c r="G792" s="173" t="str">
        <f t="shared" si="34"/>
        <v>款</v>
      </c>
    </row>
    <row r="793" ht="36" customHeight="1" spans="1:7">
      <c r="A793" s="468">
        <v>2110901</v>
      </c>
      <c r="B793" s="474" t="s">
        <v>719</v>
      </c>
      <c r="C793" s="325"/>
      <c r="D793" s="325"/>
      <c r="E793" s="334" t="str">
        <f t="shared" si="35"/>
        <v/>
      </c>
      <c r="F793" s="298" t="str">
        <f t="shared" ref="F793:F856" si="36">IF(LEN(A793)=3,"是",IF(B793&lt;&gt;"",IF(SUM(C793:D793)&lt;&gt;0,"是","否"),"是"))</f>
        <v>否</v>
      </c>
      <c r="G793" s="173" t="str">
        <f t="shared" ref="G793:G856" si="37">IF(LEN(A793)=3,"类",IF(LEN(A793)=5,"款","项"))</f>
        <v>项</v>
      </c>
    </row>
    <row r="794" ht="36" customHeight="1" spans="1:7">
      <c r="A794" s="465">
        <v>21110</v>
      </c>
      <c r="B794" s="323" t="s">
        <v>720</v>
      </c>
      <c r="C794" s="325"/>
      <c r="D794" s="325"/>
      <c r="E794" s="339"/>
      <c r="F794" s="298" t="str">
        <f t="shared" si="36"/>
        <v>否</v>
      </c>
      <c r="G794" s="173" t="str">
        <f t="shared" si="37"/>
        <v>款</v>
      </c>
    </row>
    <row r="795" ht="36" customHeight="1" spans="1:7">
      <c r="A795" s="468">
        <v>2111001</v>
      </c>
      <c r="B795" s="474" t="s">
        <v>721</v>
      </c>
      <c r="C795" s="325"/>
      <c r="D795" s="325"/>
      <c r="E795" s="334"/>
      <c r="F795" s="298" t="str">
        <f t="shared" si="36"/>
        <v>否</v>
      </c>
      <c r="G795" s="173" t="str">
        <f t="shared" si="37"/>
        <v>项</v>
      </c>
    </row>
    <row r="796" ht="36" customHeight="1" spans="1:7">
      <c r="A796" s="465">
        <v>21111</v>
      </c>
      <c r="B796" s="323" t="s">
        <v>722</v>
      </c>
      <c r="C796" s="325"/>
      <c r="D796" s="325"/>
      <c r="E796" s="339"/>
      <c r="F796" s="298" t="str">
        <f t="shared" si="36"/>
        <v>否</v>
      </c>
      <c r="G796" s="173" t="str">
        <f t="shared" si="37"/>
        <v>款</v>
      </c>
    </row>
    <row r="797" ht="36" customHeight="1" spans="1:7">
      <c r="A797" s="465">
        <v>2111101</v>
      </c>
      <c r="B797" s="328" t="s">
        <v>723</v>
      </c>
      <c r="C797" s="325"/>
      <c r="D797" s="325"/>
      <c r="E797" s="334"/>
      <c r="F797" s="298" t="str">
        <f t="shared" si="36"/>
        <v>否</v>
      </c>
      <c r="G797" s="173" t="str">
        <f t="shared" si="37"/>
        <v>项</v>
      </c>
    </row>
    <row r="798" ht="36" customHeight="1" spans="1:7">
      <c r="A798" s="465">
        <v>2111102</v>
      </c>
      <c r="B798" s="328" t="s">
        <v>724</v>
      </c>
      <c r="C798" s="325"/>
      <c r="D798" s="325"/>
      <c r="E798" s="334"/>
      <c r="F798" s="298" t="str">
        <f t="shared" si="36"/>
        <v>否</v>
      </c>
      <c r="G798" s="173" t="str">
        <f t="shared" si="37"/>
        <v>项</v>
      </c>
    </row>
    <row r="799" ht="36" customHeight="1" spans="1:7">
      <c r="A799" s="465">
        <v>2111103</v>
      </c>
      <c r="B799" s="328" t="s">
        <v>725</v>
      </c>
      <c r="C799" s="325"/>
      <c r="D799" s="325"/>
      <c r="E799" s="334" t="str">
        <f t="shared" ref="E799:E805" si="38">IF(C799&gt;0,D799/C799-1,IF(C799&lt;0,-(D799/C799-1),""))</f>
        <v/>
      </c>
      <c r="F799" s="298" t="str">
        <f t="shared" si="36"/>
        <v>否</v>
      </c>
      <c r="G799" s="173" t="str">
        <f t="shared" si="37"/>
        <v>项</v>
      </c>
    </row>
    <row r="800" ht="36" customHeight="1" spans="1:7">
      <c r="A800" s="465">
        <v>2111104</v>
      </c>
      <c r="B800" s="328" t="s">
        <v>726</v>
      </c>
      <c r="C800" s="325"/>
      <c r="D800" s="325"/>
      <c r="E800" s="334" t="str">
        <f t="shared" si="38"/>
        <v/>
      </c>
      <c r="F800" s="298" t="str">
        <f t="shared" si="36"/>
        <v>否</v>
      </c>
      <c r="G800" s="173" t="str">
        <f t="shared" si="37"/>
        <v>项</v>
      </c>
    </row>
    <row r="801" ht="36" customHeight="1" spans="1:7">
      <c r="A801" s="465">
        <v>2111199</v>
      </c>
      <c r="B801" s="328" t="s">
        <v>727</v>
      </c>
      <c r="C801" s="325"/>
      <c r="D801" s="325"/>
      <c r="E801" s="334" t="str">
        <f t="shared" si="38"/>
        <v/>
      </c>
      <c r="F801" s="298" t="str">
        <f t="shared" si="36"/>
        <v>否</v>
      </c>
      <c r="G801" s="173" t="str">
        <f t="shared" si="37"/>
        <v>项</v>
      </c>
    </row>
    <row r="802" ht="36" customHeight="1" spans="1:7">
      <c r="A802" s="465">
        <v>21112</v>
      </c>
      <c r="B802" s="323" t="s">
        <v>728</v>
      </c>
      <c r="C802" s="325"/>
      <c r="D802" s="325"/>
      <c r="E802" s="339" t="str">
        <f t="shared" si="38"/>
        <v/>
      </c>
      <c r="F802" s="298" t="str">
        <f t="shared" si="36"/>
        <v>否</v>
      </c>
      <c r="G802" s="173" t="str">
        <f t="shared" si="37"/>
        <v>款</v>
      </c>
    </row>
    <row r="803" ht="36" customHeight="1" spans="1:7">
      <c r="A803" s="469">
        <v>2111201</v>
      </c>
      <c r="B803" s="328" t="s">
        <v>729</v>
      </c>
      <c r="C803" s="325"/>
      <c r="D803" s="325"/>
      <c r="E803" s="334" t="str">
        <f t="shared" si="38"/>
        <v/>
      </c>
      <c r="F803" s="298" t="str">
        <f t="shared" si="36"/>
        <v>否</v>
      </c>
      <c r="G803" s="173" t="str">
        <f t="shared" si="37"/>
        <v>项</v>
      </c>
    </row>
    <row r="804" ht="36" customHeight="1" spans="1:7">
      <c r="A804" s="465">
        <v>21113</v>
      </c>
      <c r="B804" s="323" t="s">
        <v>730</v>
      </c>
      <c r="C804" s="325"/>
      <c r="D804" s="325"/>
      <c r="E804" s="339" t="str">
        <f t="shared" si="38"/>
        <v/>
      </c>
      <c r="F804" s="298" t="str">
        <f t="shared" si="36"/>
        <v>否</v>
      </c>
      <c r="G804" s="173" t="str">
        <f t="shared" si="37"/>
        <v>款</v>
      </c>
    </row>
    <row r="805" ht="36" customHeight="1" spans="1:7">
      <c r="A805" s="469">
        <v>2111301</v>
      </c>
      <c r="B805" s="328" t="s">
        <v>731</v>
      </c>
      <c r="C805" s="325"/>
      <c r="D805" s="325"/>
      <c r="E805" s="334" t="str">
        <f t="shared" si="38"/>
        <v/>
      </c>
      <c r="F805" s="298" t="str">
        <f t="shared" si="36"/>
        <v>否</v>
      </c>
      <c r="G805" s="173" t="str">
        <f t="shared" si="37"/>
        <v>项</v>
      </c>
    </row>
    <row r="806" ht="36" customHeight="1" spans="1:7">
      <c r="A806" s="465">
        <v>21114</v>
      </c>
      <c r="B806" s="323" t="s">
        <v>732</v>
      </c>
      <c r="C806" s="325"/>
      <c r="D806" s="325">
        <v>0</v>
      </c>
      <c r="E806" s="339"/>
      <c r="F806" s="298" t="str">
        <f t="shared" si="36"/>
        <v>否</v>
      </c>
      <c r="G806" s="173" t="str">
        <f t="shared" si="37"/>
        <v>款</v>
      </c>
    </row>
    <row r="807" ht="36" customHeight="1" spans="1:7">
      <c r="A807" s="465">
        <v>2111401</v>
      </c>
      <c r="B807" s="328" t="s">
        <v>138</v>
      </c>
      <c r="C807" s="325"/>
      <c r="D807" s="325"/>
      <c r="E807" s="334" t="str">
        <f t="shared" ref="E807:E816" si="39">IF(C807&gt;0,D807/C807-1,IF(C807&lt;0,-(D807/C807-1),""))</f>
        <v/>
      </c>
      <c r="F807" s="298" t="str">
        <f t="shared" si="36"/>
        <v>否</v>
      </c>
      <c r="G807" s="173" t="str">
        <f t="shared" si="37"/>
        <v>项</v>
      </c>
    </row>
    <row r="808" ht="36" customHeight="1" spans="1:7">
      <c r="A808" s="465">
        <v>2111402</v>
      </c>
      <c r="B808" s="328" t="s">
        <v>139</v>
      </c>
      <c r="C808" s="325"/>
      <c r="D808" s="325"/>
      <c r="E808" s="334" t="str">
        <f t="shared" si="39"/>
        <v/>
      </c>
      <c r="F808" s="298" t="str">
        <f t="shared" si="36"/>
        <v>否</v>
      </c>
      <c r="G808" s="173" t="str">
        <f t="shared" si="37"/>
        <v>项</v>
      </c>
    </row>
    <row r="809" ht="36" customHeight="1" spans="1:7">
      <c r="A809" s="465">
        <v>2111403</v>
      </c>
      <c r="B809" s="328" t="s">
        <v>140</v>
      </c>
      <c r="C809" s="325"/>
      <c r="D809" s="325"/>
      <c r="E809" s="334" t="str">
        <f t="shared" si="39"/>
        <v/>
      </c>
      <c r="F809" s="298" t="str">
        <f t="shared" si="36"/>
        <v>否</v>
      </c>
      <c r="G809" s="173" t="str">
        <f t="shared" si="37"/>
        <v>项</v>
      </c>
    </row>
    <row r="810" ht="36" customHeight="1" spans="1:7">
      <c r="A810" s="465">
        <v>2111404</v>
      </c>
      <c r="B810" s="328" t="s">
        <v>733</v>
      </c>
      <c r="C810" s="325"/>
      <c r="D810" s="325"/>
      <c r="E810" s="334" t="str">
        <f t="shared" si="39"/>
        <v/>
      </c>
      <c r="F810" s="298" t="str">
        <f t="shared" si="36"/>
        <v>否</v>
      </c>
      <c r="G810" s="173" t="str">
        <f t="shared" si="37"/>
        <v>项</v>
      </c>
    </row>
    <row r="811" ht="36" customHeight="1" spans="1:7">
      <c r="A811" s="465">
        <v>2111405</v>
      </c>
      <c r="B811" s="328" t="s">
        <v>734</v>
      </c>
      <c r="C811" s="325"/>
      <c r="D811" s="325"/>
      <c r="E811" s="334" t="str">
        <f t="shared" si="39"/>
        <v/>
      </c>
      <c r="F811" s="298" t="str">
        <f t="shared" si="36"/>
        <v>否</v>
      </c>
      <c r="G811" s="173" t="str">
        <f t="shared" si="37"/>
        <v>项</v>
      </c>
    </row>
    <row r="812" ht="36" customHeight="1" spans="1:7">
      <c r="A812" s="465">
        <v>2111406</v>
      </c>
      <c r="B812" s="328" t="s">
        <v>735</v>
      </c>
      <c r="C812" s="325"/>
      <c r="D812" s="325"/>
      <c r="E812" s="334" t="str">
        <f t="shared" si="39"/>
        <v/>
      </c>
      <c r="F812" s="298" t="str">
        <f t="shared" si="36"/>
        <v>否</v>
      </c>
      <c r="G812" s="173" t="str">
        <f t="shared" si="37"/>
        <v>项</v>
      </c>
    </row>
    <row r="813" ht="36" customHeight="1" spans="1:7">
      <c r="A813" s="465">
        <v>2111407</v>
      </c>
      <c r="B813" s="328" t="s">
        <v>736</v>
      </c>
      <c r="C813" s="325"/>
      <c r="D813" s="325">
        <v>0</v>
      </c>
      <c r="E813" s="334" t="str">
        <f t="shared" si="39"/>
        <v/>
      </c>
      <c r="F813" s="298" t="str">
        <f t="shared" si="36"/>
        <v>否</v>
      </c>
      <c r="G813" s="173" t="str">
        <f t="shared" si="37"/>
        <v>项</v>
      </c>
    </row>
    <row r="814" ht="36" customHeight="1" spans="1:7">
      <c r="A814" s="465">
        <v>2111408</v>
      </c>
      <c r="B814" s="328" t="s">
        <v>737</v>
      </c>
      <c r="C814" s="325"/>
      <c r="D814" s="325"/>
      <c r="E814" s="334" t="str">
        <f t="shared" si="39"/>
        <v/>
      </c>
      <c r="F814" s="298" t="str">
        <f t="shared" si="36"/>
        <v>否</v>
      </c>
      <c r="G814" s="173" t="str">
        <f t="shared" si="37"/>
        <v>项</v>
      </c>
    </row>
    <row r="815" ht="36" customHeight="1" spans="1:7">
      <c r="A815" s="465">
        <v>2111409</v>
      </c>
      <c r="B815" s="328" t="s">
        <v>738</v>
      </c>
      <c r="C815" s="325"/>
      <c r="D815" s="325"/>
      <c r="E815" s="334" t="str">
        <f t="shared" si="39"/>
        <v/>
      </c>
      <c r="F815" s="298" t="str">
        <f t="shared" si="36"/>
        <v>否</v>
      </c>
      <c r="G815" s="173" t="str">
        <f t="shared" si="37"/>
        <v>项</v>
      </c>
    </row>
    <row r="816" ht="36" customHeight="1" spans="1:7">
      <c r="A816" s="465">
        <v>2111410</v>
      </c>
      <c r="B816" s="328" t="s">
        <v>739</v>
      </c>
      <c r="C816" s="325"/>
      <c r="D816" s="325"/>
      <c r="E816" s="334" t="str">
        <f t="shared" si="39"/>
        <v/>
      </c>
      <c r="F816" s="298" t="str">
        <f t="shared" si="36"/>
        <v>否</v>
      </c>
      <c r="G816" s="173" t="str">
        <f t="shared" si="37"/>
        <v>项</v>
      </c>
    </row>
    <row r="817" ht="36" customHeight="1" spans="1:7">
      <c r="A817" s="465">
        <v>2111411</v>
      </c>
      <c r="B817" s="328" t="s">
        <v>179</v>
      </c>
      <c r="C817" s="325"/>
      <c r="D817" s="325"/>
      <c r="E817" s="334"/>
      <c r="F817" s="298" t="str">
        <f t="shared" si="36"/>
        <v>否</v>
      </c>
      <c r="G817" s="173" t="str">
        <f t="shared" si="37"/>
        <v>项</v>
      </c>
    </row>
    <row r="818" ht="36" customHeight="1" spans="1:7">
      <c r="A818" s="465">
        <v>2111413</v>
      </c>
      <c r="B818" s="328" t="s">
        <v>740</v>
      </c>
      <c r="C818" s="325"/>
      <c r="D818" s="325"/>
      <c r="E818" s="334" t="str">
        <f>IF(C818&gt;0,D818/C818-1,IF(C818&lt;0,-(D818/C818-1),""))</f>
        <v/>
      </c>
      <c r="F818" s="298" t="str">
        <f t="shared" si="36"/>
        <v>否</v>
      </c>
      <c r="G818" s="173" t="str">
        <f t="shared" si="37"/>
        <v>项</v>
      </c>
    </row>
    <row r="819" ht="36" customHeight="1" spans="1:7">
      <c r="A819" s="465">
        <v>2111450</v>
      </c>
      <c r="B819" s="328" t="s">
        <v>147</v>
      </c>
      <c r="C819" s="325"/>
      <c r="D819" s="325"/>
      <c r="E819" s="334" t="str">
        <f>IF(C819&gt;0,D819/C819-1,IF(C819&lt;0,-(D819/C819-1),""))</f>
        <v/>
      </c>
      <c r="F819" s="298" t="str">
        <f t="shared" si="36"/>
        <v>否</v>
      </c>
      <c r="G819" s="173" t="str">
        <f t="shared" si="37"/>
        <v>项</v>
      </c>
    </row>
    <row r="820" ht="36" customHeight="1" spans="1:7">
      <c r="A820" s="465">
        <v>2111499</v>
      </c>
      <c r="B820" s="328" t="s">
        <v>741</v>
      </c>
      <c r="C820" s="325"/>
      <c r="D820" s="325"/>
      <c r="E820" s="334" t="str">
        <f>IF(C820&gt;0,D820/C820-1,IF(C820&lt;0,-(D820/C820-1),""))</f>
        <v/>
      </c>
      <c r="F820" s="298" t="str">
        <f t="shared" si="36"/>
        <v>否</v>
      </c>
      <c r="G820" s="173" t="str">
        <f t="shared" si="37"/>
        <v>项</v>
      </c>
    </row>
    <row r="821" ht="36" customHeight="1" spans="1:7">
      <c r="A821" s="465">
        <v>21199</v>
      </c>
      <c r="B821" s="323" t="s">
        <v>742</v>
      </c>
      <c r="C821" s="325">
        <v>0</v>
      </c>
      <c r="D821" s="325">
        <v>0</v>
      </c>
      <c r="E821" s="339"/>
      <c r="F821" s="298" t="str">
        <f t="shared" si="36"/>
        <v>否</v>
      </c>
      <c r="G821" s="173" t="str">
        <f t="shared" si="37"/>
        <v>款</v>
      </c>
    </row>
    <row r="822" ht="36" customHeight="1" spans="1:7">
      <c r="A822" s="470">
        <v>2119999</v>
      </c>
      <c r="B822" s="478" t="s">
        <v>743</v>
      </c>
      <c r="C822" s="325">
        <v>0</v>
      </c>
      <c r="D822" s="325">
        <v>0</v>
      </c>
      <c r="E822" s="334"/>
      <c r="F822" s="298" t="str">
        <f t="shared" si="36"/>
        <v>否</v>
      </c>
      <c r="G822" s="173" t="str">
        <f t="shared" si="37"/>
        <v>项</v>
      </c>
    </row>
    <row r="823" ht="36" customHeight="1" spans="1:7">
      <c r="A823" s="471" t="s">
        <v>744</v>
      </c>
      <c r="B823" s="472" t="s">
        <v>352</v>
      </c>
      <c r="C823" s="325"/>
      <c r="D823" s="325"/>
      <c r="E823" s="339"/>
      <c r="F823" s="298" t="str">
        <f t="shared" si="36"/>
        <v>否</v>
      </c>
      <c r="G823" s="173" t="str">
        <f t="shared" si="37"/>
        <v>项</v>
      </c>
    </row>
    <row r="824" ht="36" customHeight="1" spans="1:7">
      <c r="A824" s="465">
        <v>212</v>
      </c>
      <c r="B824" s="323" t="s">
        <v>89</v>
      </c>
      <c r="C824" s="325">
        <f>C825+C838+C841+C845</f>
        <v>39600</v>
      </c>
      <c r="D824" s="325">
        <f>D825+D838+D841+D845</f>
        <v>26713</v>
      </c>
      <c r="E824" s="339"/>
      <c r="F824" s="298" t="str">
        <f t="shared" si="36"/>
        <v>是</v>
      </c>
      <c r="G824" s="173" t="str">
        <f t="shared" si="37"/>
        <v>类</v>
      </c>
    </row>
    <row r="825" ht="36" customHeight="1" spans="1:7">
      <c r="A825" s="465">
        <v>21201</v>
      </c>
      <c r="B825" s="323" t="s">
        <v>745</v>
      </c>
      <c r="C825" s="325">
        <f>SUBTOTAL(9,C826:C835)</f>
        <v>27335</v>
      </c>
      <c r="D825" s="325">
        <v>18067</v>
      </c>
      <c r="E825" s="339"/>
      <c r="F825" s="298" t="str">
        <f t="shared" si="36"/>
        <v>是</v>
      </c>
      <c r="G825" s="173" t="str">
        <f t="shared" si="37"/>
        <v>款</v>
      </c>
    </row>
    <row r="826" ht="36" customHeight="1" spans="1:7">
      <c r="A826" s="465">
        <v>2120101</v>
      </c>
      <c r="B826" s="328" t="s">
        <v>138</v>
      </c>
      <c r="C826" s="325">
        <v>321</v>
      </c>
      <c r="D826" s="325">
        <v>221</v>
      </c>
      <c r="E826" s="334"/>
      <c r="F826" s="298" t="str">
        <f t="shared" si="36"/>
        <v>是</v>
      </c>
      <c r="G826" s="173" t="str">
        <f t="shared" si="37"/>
        <v>项</v>
      </c>
    </row>
    <row r="827" ht="36" customHeight="1" spans="1:7">
      <c r="A827" s="465">
        <v>2120102</v>
      </c>
      <c r="B827" s="328" t="s">
        <v>139</v>
      </c>
      <c r="C827" s="325"/>
      <c r="D827" s="325"/>
      <c r="E827" s="334" t="str">
        <f>IF(C827&gt;0,D827/C827-1,IF(C827&lt;0,-(D827/C827-1),""))</f>
        <v/>
      </c>
      <c r="F827" s="298" t="str">
        <f t="shared" si="36"/>
        <v>否</v>
      </c>
      <c r="G827" s="173" t="str">
        <f t="shared" si="37"/>
        <v>项</v>
      </c>
    </row>
    <row r="828" ht="36" customHeight="1" spans="1:7">
      <c r="A828" s="465">
        <v>2120103</v>
      </c>
      <c r="B828" s="328" t="s">
        <v>140</v>
      </c>
      <c r="C828" s="325"/>
      <c r="D828" s="325"/>
      <c r="E828" s="334"/>
      <c r="F828" s="298" t="str">
        <f t="shared" si="36"/>
        <v>否</v>
      </c>
      <c r="G828" s="173" t="str">
        <f t="shared" si="37"/>
        <v>项</v>
      </c>
    </row>
    <row r="829" ht="36" customHeight="1" spans="1:7">
      <c r="A829" s="465">
        <v>2120104</v>
      </c>
      <c r="B829" s="328" t="s">
        <v>746</v>
      </c>
      <c r="C829" s="325">
        <v>5627</v>
      </c>
      <c r="D829" s="325">
        <v>4247</v>
      </c>
      <c r="E829" s="334"/>
      <c r="F829" s="298" t="str">
        <f t="shared" si="36"/>
        <v>是</v>
      </c>
      <c r="G829" s="173" t="str">
        <f t="shared" si="37"/>
        <v>项</v>
      </c>
    </row>
    <row r="830" ht="36" customHeight="1" spans="1:7">
      <c r="A830" s="465">
        <v>2120105</v>
      </c>
      <c r="B830" s="328" t="s">
        <v>747</v>
      </c>
      <c r="C830" s="325"/>
      <c r="D830" s="325"/>
      <c r="E830" s="334"/>
      <c r="F830" s="298" t="str">
        <f t="shared" si="36"/>
        <v>否</v>
      </c>
      <c r="G830" s="173" t="str">
        <f t="shared" si="37"/>
        <v>项</v>
      </c>
    </row>
    <row r="831" ht="36" customHeight="1" spans="1:7">
      <c r="A831" s="465">
        <v>2120106</v>
      </c>
      <c r="B831" s="328" t="s">
        <v>748</v>
      </c>
      <c r="C831" s="325"/>
      <c r="D831" s="325"/>
      <c r="E831" s="334"/>
      <c r="F831" s="298" t="str">
        <f t="shared" si="36"/>
        <v>否</v>
      </c>
      <c r="G831" s="173" t="str">
        <f t="shared" si="37"/>
        <v>项</v>
      </c>
    </row>
    <row r="832" ht="36" customHeight="1" spans="1:7">
      <c r="A832" s="465">
        <v>2120107</v>
      </c>
      <c r="B832" s="328" t="s">
        <v>749</v>
      </c>
      <c r="C832" s="325"/>
      <c r="D832" s="325"/>
      <c r="E832" s="334" t="str">
        <f>IF(C832&gt;0,D832/C832-1,IF(C832&lt;0,-(D832/C832-1),""))</f>
        <v/>
      </c>
      <c r="F832" s="298" t="str">
        <f t="shared" si="36"/>
        <v>否</v>
      </c>
      <c r="G832" s="173" t="str">
        <f t="shared" si="37"/>
        <v>项</v>
      </c>
    </row>
    <row r="833" ht="36" customHeight="1" spans="1:7">
      <c r="A833" s="465">
        <v>2120109</v>
      </c>
      <c r="B833" s="328" t="s">
        <v>750</v>
      </c>
      <c r="C833" s="325"/>
      <c r="D833" s="325"/>
      <c r="E833" s="334"/>
      <c r="F833" s="298" t="str">
        <f t="shared" si="36"/>
        <v>否</v>
      </c>
      <c r="G833" s="173" t="str">
        <f t="shared" si="37"/>
        <v>项</v>
      </c>
    </row>
    <row r="834" ht="36" customHeight="1" spans="1:7">
      <c r="A834" s="465">
        <v>2120110</v>
      </c>
      <c r="B834" s="328" t="s">
        <v>751</v>
      </c>
      <c r="C834" s="325"/>
      <c r="D834" s="325"/>
      <c r="E834" s="334"/>
      <c r="F834" s="298" t="str">
        <f t="shared" si="36"/>
        <v>否</v>
      </c>
      <c r="G834" s="173" t="str">
        <f t="shared" si="37"/>
        <v>项</v>
      </c>
    </row>
    <row r="835" ht="36" customHeight="1" spans="1:7">
      <c r="A835" s="465">
        <v>2120199</v>
      </c>
      <c r="B835" s="328" t="s">
        <v>752</v>
      </c>
      <c r="C835" s="325">
        <v>21387</v>
      </c>
      <c r="D835" s="325">
        <v>13599</v>
      </c>
      <c r="E835" s="334"/>
      <c r="F835" s="298" t="str">
        <f t="shared" si="36"/>
        <v>是</v>
      </c>
      <c r="G835" s="173" t="str">
        <f t="shared" si="37"/>
        <v>项</v>
      </c>
    </row>
    <row r="836" ht="36" customHeight="1" spans="1:7">
      <c r="A836" s="465">
        <v>21202</v>
      </c>
      <c r="B836" s="323" t="s">
        <v>753</v>
      </c>
      <c r="C836" s="325"/>
      <c r="D836" s="325"/>
      <c r="E836" s="339"/>
      <c r="F836" s="298" t="str">
        <f t="shared" si="36"/>
        <v>否</v>
      </c>
      <c r="G836" s="173" t="str">
        <f t="shared" si="37"/>
        <v>款</v>
      </c>
    </row>
    <row r="837" ht="36" customHeight="1" spans="1:7">
      <c r="A837" s="468">
        <v>2120201</v>
      </c>
      <c r="B837" s="474" t="s">
        <v>754</v>
      </c>
      <c r="C837" s="325"/>
      <c r="D837" s="325"/>
      <c r="E837" s="334"/>
      <c r="F837" s="298" t="str">
        <f t="shared" si="36"/>
        <v>否</v>
      </c>
      <c r="G837" s="173" t="str">
        <f t="shared" si="37"/>
        <v>项</v>
      </c>
    </row>
    <row r="838" ht="36" customHeight="1" spans="1:7">
      <c r="A838" s="465">
        <v>21203</v>
      </c>
      <c r="B838" s="323" t="s">
        <v>755</v>
      </c>
      <c r="C838" s="325">
        <f>C839</f>
        <v>4854</v>
      </c>
      <c r="D838" s="325">
        <v>0</v>
      </c>
      <c r="E838" s="339">
        <f>IF(C838&gt;0,D838/C838-1,IF(C838&lt;0,-(D838/C838-1),""))</f>
        <v>-1</v>
      </c>
      <c r="F838" s="298" t="str">
        <f t="shared" si="36"/>
        <v>是</v>
      </c>
      <c r="G838" s="173" t="str">
        <f t="shared" si="37"/>
        <v>款</v>
      </c>
    </row>
    <row r="839" ht="36" customHeight="1" spans="1:7">
      <c r="A839" s="465">
        <v>2120303</v>
      </c>
      <c r="B839" s="328" t="s">
        <v>756</v>
      </c>
      <c r="C839" s="325">
        <v>4854</v>
      </c>
      <c r="D839" s="325">
        <v>0</v>
      </c>
      <c r="E839" s="334">
        <f>IF(C839&gt;0,D839/C839-1,IF(C839&lt;0,-(D839/C839-1),""))</f>
        <v>-1</v>
      </c>
      <c r="F839" s="298" t="str">
        <f t="shared" si="36"/>
        <v>是</v>
      </c>
      <c r="G839" s="173" t="str">
        <f t="shared" si="37"/>
        <v>项</v>
      </c>
    </row>
    <row r="840" ht="36" customHeight="1" spans="1:7">
      <c r="A840" s="465">
        <v>2120399</v>
      </c>
      <c r="B840" s="328" t="s">
        <v>757</v>
      </c>
      <c r="C840" s="325"/>
      <c r="D840" s="325"/>
      <c r="E840" s="334" t="str">
        <f>IF(C840&gt;0,D840/C840-1,IF(C840&lt;0,-(D840/C840-1),""))</f>
        <v/>
      </c>
      <c r="F840" s="298" t="str">
        <f t="shared" si="36"/>
        <v>否</v>
      </c>
      <c r="G840" s="173" t="str">
        <f t="shared" si="37"/>
        <v>项</v>
      </c>
    </row>
    <row r="841" ht="36" customHeight="1" spans="1:7">
      <c r="A841" s="465">
        <v>21205</v>
      </c>
      <c r="B841" s="323" t="s">
        <v>758</v>
      </c>
      <c r="C841" s="325">
        <f>C842</f>
        <v>7311</v>
      </c>
      <c r="D841" s="325">
        <f>D842</f>
        <v>8642</v>
      </c>
      <c r="E841" s="339"/>
      <c r="F841" s="298" t="str">
        <f t="shared" si="36"/>
        <v>是</v>
      </c>
      <c r="G841" s="173" t="str">
        <f t="shared" si="37"/>
        <v>款</v>
      </c>
    </row>
    <row r="842" ht="36" customHeight="1" spans="1:7">
      <c r="A842" s="468">
        <v>2120501</v>
      </c>
      <c r="B842" s="474" t="s">
        <v>759</v>
      </c>
      <c r="C842" s="325">
        <v>7311</v>
      </c>
      <c r="D842" s="325">
        <v>8642</v>
      </c>
      <c r="E842" s="334"/>
      <c r="F842" s="298" t="str">
        <f t="shared" si="36"/>
        <v>是</v>
      </c>
      <c r="G842" s="173" t="str">
        <f t="shared" si="37"/>
        <v>项</v>
      </c>
    </row>
    <row r="843" ht="36" customHeight="1" spans="1:7">
      <c r="A843" s="465">
        <v>21206</v>
      </c>
      <c r="B843" s="323" t="s">
        <v>760</v>
      </c>
      <c r="C843" s="325"/>
      <c r="D843" s="325"/>
      <c r="E843" s="339"/>
      <c r="F843" s="298" t="str">
        <f t="shared" si="36"/>
        <v>否</v>
      </c>
      <c r="G843" s="173" t="str">
        <f t="shared" si="37"/>
        <v>款</v>
      </c>
    </row>
    <row r="844" ht="36" customHeight="1" spans="1:7">
      <c r="A844" s="468">
        <v>2120601</v>
      </c>
      <c r="B844" s="474" t="s">
        <v>761</v>
      </c>
      <c r="C844" s="325"/>
      <c r="D844" s="325"/>
      <c r="E844" s="334"/>
      <c r="F844" s="298" t="str">
        <f t="shared" si="36"/>
        <v>否</v>
      </c>
      <c r="G844" s="173" t="str">
        <f t="shared" si="37"/>
        <v>项</v>
      </c>
    </row>
    <row r="845" ht="36" customHeight="1" spans="1:7">
      <c r="A845" s="465">
        <v>21299</v>
      </c>
      <c r="B845" s="323" t="s">
        <v>762</v>
      </c>
      <c r="C845" s="325">
        <f>C846</f>
        <v>100</v>
      </c>
      <c r="D845" s="325">
        <f>D846</f>
        <v>4</v>
      </c>
      <c r="E845" s="339"/>
      <c r="F845" s="298" t="str">
        <f t="shared" si="36"/>
        <v>是</v>
      </c>
      <c r="G845" s="173" t="str">
        <f t="shared" si="37"/>
        <v>款</v>
      </c>
    </row>
    <row r="846" ht="36" customHeight="1" spans="1:7">
      <c r="A846" s="468">
        <v>2129999</v>
      </c>
      <c r="B846" s="474" t="s">
        <v>763</v>
      </c>
      <c r="C846" s="325">
        <v>100</v>
      </c>
      <c r="D846" s="325">
        <v>4</v>
      </c>
      <c r="E846" s="334"/>
      <c r="F846" s="298" t="str">
        <f t="shared" si="36"/>
        <v>是</v>
      </c>
      <c r="G846" s="173" t="str">
        <f t="shared" si="37"/>
        <v>项</v>
      </c>
    </row>
    <row r="847" ht="36" customHeight="1" spans="1:7">
      <c r="A847" s="473" t="s">
        <v>764</v>
      </c>
      <c r="B847" s="472" t="s">
        <v>352</v>
      </c>
      <c r="C847" s="325"/>
      <c r="D847" s="325"/>
      <c r="E847" s="339"/>
      <c r="F847" s="298" t="str">
        <f t="shared" si="36"/>
        <v>否</v>
      </c>
      <c r="G847" s="173" t="str">
        <f t="shared" si="37"/>
        <v>项</v>
      </c>
    </row>
    <row r="848" ht="36" customHeight="1" spans="1:7">
      <c r="A848" s="465">
        <v>213</v>
      </c>
      <c r="B848" s="323" t="s">
        <v>91</v>
      </c>
      <c r="C848" s="325">
        <f>C849+C875+C900+C928+C946+C956</f>
        <v>23617</v>
      </c>
      <c r="D848" s="325">
        <f>D849+D875+D900+D928+D946+D956</f>
        <v>18243</v>
      </c>
      <c r="E848" s="339"/>
      <c r="F848" s="298" t="str">
        <f t="shared" si="36"/>
        <v>是</v>
      </c>
      <c r="G848" s="173" t="str">
        <f t="shared" si="37"/>
        <v>类</v>
      </c>
    </row>
    <row r="849" ht="36" customHeight="1" spans="1:7">
      <c r="A849" s="465">
        <v>21301</v>
      </c>
      <c r="B849" s="323" t="s">
        <v>765</v>
      </c>
      <c r="C849" s="325">
        <f>SUBTOTAL(9,C851:C874)</f>
        <v>11263</v>
      </c>
      <c r="D849" s="325">
        <v>8277</v>
      </c>
      <c r="E849" s="339"/>
      <c r="F849" s="298" t="str">
        <f t="shared" si="36"/>
        <v>是</v>
      </c>
      <c r="G849" s="173" t="str">
        <f t="shared" si="37"/>
        <v>款</v>
      </c>
    </row>
    <row r="850" ht="36" customHeight="1" spans="1:7">
      <c r="A850" s="465">
        <v>2130101</v>
      </c>
      <c r="B850" s="328" t="s">
        <v>138</v>
      </c>
      <c r="C850" s="325"/>
      <c r="D850" s="325"/>
      <c r="E850" s="334"/>
      <c r="F850" s="298" t="str">
        <f t="shared" si="36"/>
        <v>否</v>
      </c>
      <c r="G850" s="173" t="str">
        <f t="shared" si="37"/>
        <v>项</v>
      </c>
    </row>
    <row r="851" ht="36" customHeight="1" spans="1:7">
      <c r="A851" s="465">
        <v>2130102</v>
      </c>
      <c r="B851" s="328" t="s">
        <v>139</v>
      </c>
      <c r="C851" s="325">
        <v>126</v>
      </c>
      <c r="D851" s="325">
        <v>0</v>
      </c>
      <c r="E851" s="334"/>
      <c r="F851" s="298" t="str">
        <f t="shared" si="36"/>
        <v>是</v>
      </c>
      <c r="G851" s="173" t="str">
        <f t="shared" si="37"/>
        <v>项</v>
      </c>
    </row>
    <row r="852" ht="36" customHeight="1" spans="1:7">
      <c r="A852" s="465">
        <v>2130103</v>
      </c>
      <c r="B852" s="328" t="s">
        <v>140</v>
      </c>
      <c r="C852" s="325"/>
      <c r="D852" s="325"/>
      <c r="E852" s="334"/>
      <c r="F852" s="298" t="str">
        <f t="shared" si="36"/>
        <v>否</v>
      </c>
      <c r="G852" s="173" t="str">
        <f t="shared" si="37"/>
        <v>项</v>
      </c>
    </row>
    <row r="853" ht="36" customHeight="1" spans="1:7">
      <c r="A853" s="465">
        <v>2130104</v>
      </c>
      <c r="B853" s="328" t="s">
        <v>147</v>
      </c>
      <c r="C853" s="325">
        <v>6872</v>
      </c>
      <c r="D853" s="325">
        <v>6159</v>
      </c>
      <c r="E853" s="334"/>
      <c r="F853" s="298" t="str">
        <f t="shared" si="36"/>
        <v>是</v>
      </c>
      <c r="G853" s="173" t="str">
        <f t="shared" si="37"/>
        <v>项</v>
      </c>
    </row>
    <row r="854" ht="36" customHeight="1" spans="1:7">
      <c r="A854" s="465">
        <v>2130105</v>
      </c>
      <c r="B854" s="328" t="s">
        <v>766</v>
      </c>
      <c r="C854" s="325"/>
      <c r="D854" s="325"/>
      <c r="E854" s="334"/>
      <c r="F854" s="298" t="str">
        <f t="shared" si="36"/>
        <v>否</v>
      </c>
      <c r="G854" s="173" t="str">
        <f t="shared" si="37"/>
        <v>项</v>
      </c>
    </row>
    <row r="855" ht="36" customHeight="1" spans="1:7">
      <c r="A855" s="465">
        <v>2130106</v>
      </c>
      <c r="B855" s="328" t="s">
        <v>767</v>
      </c>
      <c r="C855" s="325">
        <v>120</v>
      </c>
      <c r="D855" s="325">
        <v>100</v>
      </c>
      <c r="E855" s="334"/>
      <c r="F855" s="298" t="str">
        <f t="shared" si="36"/>
        <v>是</v>
      </c>
      <c r="G855" s="173" t="str">
        <f t="shared" si="37"/>
        <v>项</v>
      </c>
    </row>
    <row r="856" ht="36" customHeight="1" spans="1:7">
      <c r="A856" s="465">
        <v>2130108</v>
      </c>
      <c r="B856" s="328" t="s">
        <v>768</v>
      </c>
      <c r="C856" s="325">
        <v>105</v>
      </c>
      <c r="D856" s="325">
        <v>0</v>
      </c>
      <c r="E856" s="334"/>
      <c r="F856" s="298" t="str">
        <f t="shared" si="36"/>
        <v>是</v>
      </c>
      <c r="G856" s="173" t="str">
        <f t="shared" si="37"/>
        <v>项</v>
      </c>
    </row>
    <row r="857" ht="36" customHeight="1" spans="1:7">
      <c r="A857" s="465">
        <v>2130109</v>
      </c>
      <c r="B857" s="328" t="s">
        <v>769</v>
      </c>
      <c r="C857" s="325">
        <v>25</v>
      </c>
      <c r="D857" s="325"/>
      <c r="E857" s="334"/>
      <c r="F857" s="298" t="str">
        <f t="shared" ref="F857:F920" si="40">IF(LEN(A857)=3,"是",IF(B857&lt;&gt;"",IF(SUM(C857:D857)&lt;&gt;0,"是","否"),"是"))</f>
        <v>是</v>
      </c>
      <c r="G857" s="173" t="str">
        <f t="shared" ref="G857:G920" si="41">IF(LEN(A857)=3,"类",IF(LEN(A857)=5,"款","项"))</f>
        <v>项</v>
      </c>
    </row>
    <row r="858" ht="36" customHeight="1" spans="1:7">
      <c r="A858" s="465">
        <v>2130110</v>
      </c>
      <c r="B858" s="328" t="s">
        <v>770</v>
      </c>
      <c r="C858" s="325"/>
      <c r="D858" s="325"/>
      <c r="E858" s="334"/>
      <c r="F858" s="298" t="str">
        <f t="shared" si="40"/>
        <v>否</v>
      </c>
      <c r="G858" s="173" t="str">
        <f t="shared" si="41"/>
        <v>项</v>
      </c>
    </row>
    <row r="859" ht="36" customHeight="1" spans="1:7">
      <c r="A859" s="465">
        <v>2130111</v>
      </c>
      <c r="B859" s="328" t="s">
        <v>771</v>
      </c>
      <c r="C859" s="325"/>
      <c r="D859" s="325">
        <v>0</v>
      </c>
      <c r="E859" s="334"/>
      <c r="F859" s="298" t="str">
        <f t="shared" si="40"/>
        <v>否</v>
      </c>
      <c r="G859" s="173" t="str">
        <f t="shared" si="41"/>
        <v>项</v>
      </c>
    </row>
    <row r="860" ht="36" customHeight="1" spans="1:7">
      <c r="A860" s="465">
        <v>2130112</v>
      </c>
      <c r="B860" s="328" t="s">
        <v>772</v>
      </c>
      <c r="C860" s="325"/>
      <c r="D860" s="325"/>
      <c r="E860" s="334"/>
      <c r="F860" s="298" t="str">
        <f t="shared" si="40"/>
        <v>否</v>
      </c>
      <c r="G860" s="173" t="str">
        <f t="shared" si="41"/>
        <v>项</v>
      </c>
    </row>
    <row r="861" ht="36" customHeight="1" spans="1:7">
      <c r="A861" s="465">
        <v>2130114</v>
      </c>
      <c r="B861" s="328" t="s">
        <v>773</v>
      </c>
      <c r="C861" s="325"/>
      <c r="D861" s="325"/>
      <c r="E861" s="334" t="str">
        <f>IF(C861&gt;0,D861/C861-1,IF(C861&lt;0,-(D861/C861-1),""))</f>
        <v/>
      </c>
      <c r="F861" s="298" t="str">
        <f t="shared" si="40"/>
        <v>否</v>
      </c>
      <c r="G861" s="173" t="str">
        <f t="shared" si="41"/>
        <v>项</v>
      </c>
    </row>
    <row r="862" ht="36" customHeight="1" spans="1:7">
      <c r="A862" s="465">
        <v>2130119</v>
      </c>
      <c r="B862" s="328" t="s">
        <v>774</v>
      </c>
      <c r="C862" s="325">
        <v>54</v>
      </c>
      <c r="D862" s="325">
        <v>104</v>
      </c>
      <c r="E862" s="334">
        <f>IF(C862&gt;0,D862/C862-1,IF(C862&lt;0,-(D862/C862-1),""))</f>
        <v>0.925925925925926</v>
      </c>
      <c r="F862" s="298" t="str">
        <f t="shared" si="40"/>
        <v>是</v>
      </c>
      <c r="G862" s="173" t="str">
        <f t="shared" si="41"/>
        <v>项</v>
      </c>
    </row>
    <row r="863" ht="36" customHeight="1" spans="1:7">
      <c r="A863" s="465">
        <v>2130120</v>
      </c>
      <c r="B863" s="328" t="s">
        <v>775</v>
      </c>
      <c r="C863" s="325"/>
      <c r="D863" s="325">
        <v>0</v>
      </c>
      <c r="E863" s="334" t="str">
        <f>IF(C863&gt;0,D863/C863-1,IF(C863&lt;0,-(D863/C863-1),""))</f>
        <v/>
      </c>
      <c r="F863" s="298" t="str">
        <f t="shared" si="40"/>
        <v>否</v>
      </c>
      <c r="G863" s="173" t="str">
        <f t="shared" si="41"/>
        <v>项</v>
      </c>
    </row>
    <row r="864" ht="36" customHeight="1" spans="1:7">
      <c r="A864" s="465">
        <v>2130121</v>
      </c>
      <c r="B864" s="328" t="s">
        <v>776</v>
      </c>
      <c r="C864" s="325"/>
      <c r="D864" s="325"/>
      <c r="E864" s="334" t="str">
        <f>IF(C864&gt;0,D864/C864-1,IF(C864&lt;0,-(D864/C864-1),""))</f>
        <v/>
      </c>
      <c r="F864" s="298" t="str">
        <f t="shared" si="40"/>
        <v>否</v>
      </c>
      <c r="G864" s="173" t="str">
        <f t="shared" si="41"/>
        <v>项</v>
      </c>
    </row>
    <row r="865" ht="36" customHeight="1" spans="1:7">
      <c r="A865" s="465">
        <v>2130122</v>
      </c>
      <c r="B865" s="328" t="s">
        <v>777</v>
      </c>
      <c r="C865" s="325">
        <v>2544</v>
      </c>
      <c r="D865" s="325">
        <v>50</v>
      </c>
      <c r="E865" s="334"/>
      <c r="F865" s="298" t="str">
        <f t="shared" si="40"/>
        <v>是</v>
      </c>
      <c r="G865" s="173" t="str">
        <f t="shared" si="41"/>
        <v>项</v>
      </c>
    </row>
    <row r="866" ht="36" customHeight="1" spans="1:7">
      <c r="A866" s="465">
        <v>2130124</v>
      </c>
      <c r="B866" s="328" t="s">
        <v>778</v>
      </c>
      <c r="C866" s="325"/>
      <c r="D866" s="325">
        <v>0</v>
      </c>
      <c r="E866" s="334"/>
      <c r="F866" s="298" t="str">
        <f t="shared" si="40"/>
        <v>否</v>
      </c>
      <c r="G866" s="173" t="str">
        <f t="shared" si="41"/>
        <v>项</v>
      </c>
    </row>
    <row r="867" ht="36" customHeight="1" spans="1:7">
      <c r="A867" s="465">
        <v>2130125</v>
      </c>
      <c r="B867" s="328" t="s">
        <v>779</v>
      </c>
      <c r="C867" s="325"/>
      <c r="D867" s="325"/>
      <c r="E867" s="334"/>
      <c r="F867" s="298" t="str">
        <f t="shared" si="40"/>
        <v>否</v>
      </c>
      <c r="G867" s="173" t="str">
        <f t="shared" si="41"/>
        <v>项</v>
      </c>
    </row>
    <row r="868" ht="36" customHeight="1" spans="1:7">
      <c r="A868" s="465">
        <v>2130126</v>
      </c>
      <c r="B868" s="328" t="s">
        <v>780</v>
      </c>
      <c r="C868" s="325">
        <v>420</v>
      </c>
      <c r="D868" s="325">
        <v>100</v>
      </c>
      <c r="E868" s="334"/>
      <c r="F868" s="298" t="str">
        <f t="shared" si="40"/>
        <v>是</v>
      </c>
      <c r="G868" s="173" t="str">
        <f t="shared" si="41"/>
        <v>项</v>
      </c>
    </row>
    <row r="869" ht="36" customHeight="1" spans="1:7">
      <c r="A869" s="465">
        <v>2130135</v>
      </c>
      <c r="B869" s="328" t="s">
        <v>781</v>
      </c>
      <c r="C869" s="325">
        <v>30</v>
      </c>
      <c r="D869" s="325">
        <v>10</v>
      </c>
      <c r="E869" s="334"/>
      <c r="F869" s="298" t="str">
        <f t="shared" si="40"/>
        <v>是</v>
      </c>
      <c r="G869" s="173" t="str">
        <f t="shared" si="41"/>
        <v>项</v>
      </c>
    </row>
    <row r="870" ht="36" customHeight="1" spans="1:7">
      <c r="A870" s="465">
        <v>2130142</v>
      </c>
      <c r="B870" s="328" t="s">
        <v>782</v>
      </c>
      <c r="C870" s="325"/>
      <c r="D870" s="325"/>
      <c r="E870" s="334"/>
      <c r="F870" s="298" t="str">
        <f t="shared" si="40"/>
        <v>否</v>
      </c>
      <c r="G870" s="173" t="str">
        <f t="shared" si="41"/>
        <v>项</v>
      </c>
    </row>
    <row r="871" ht="36" customHeight="1" spans="1:7">
      <c r="A871" s="465">
        <v>2130148</v>
      </c>
      <c r="B871" s="328" t="s">
        <v>783</v>
      </c>
      <c r="C871" s="325">
        <v>0</v>
      </c>
      <c r="D871" s="325">
        <v>0</v>
      </c>
      <c r="E871" s="334" t="str">
        <f>IF(C871&gt;0,D871/C871-1,IF(C871&lt;0,-(D871/C871-1),""))</f>
        <v/>
      </c>
      <c r="F871" s="298" t="str">
        <f t="shared" si="40"/>
        <v>否</v>
      </c>
      <c r="G871" s="173" t="str">
        <f t="shared" si="41"/>
        <v>项</v>
      </c>
    </row>
    <row r="872" ht="36" customHeight="1" spans="1:7">
      <c r="A872" s="465">
        <v>2130152</v>
      </c>
      <c r="B872" s="328" t="s">
        <v>784</v>
      </c>
      <c r="C872" s="325">
        <v>0</v>
      </c>
      <c r="D872" s="325"/>
      <c r="E872" s="334" t="str">
        <f>IF(C872&gt;0,D872/C872-1,IF(C872&lt;0,-(D872/C872-1),""))</f>
        <v/>
      </c>
      <c r="F872" s="298" t="str">
        <f t="shared" si="40"/>
        <v>否</v>
      </c>
      <c r="G872" s="173" t="str">
        <f t="shared" si="41"/>
        <v>项</v>
      </c>
    </row>
    <row r="873" ht="36" customHeight="1" spans="1:7">
      <c r="A873" s="465">
        <v>2130153</v>
      </c>
      <c r="B873" s="328" t="s">
        <v>785</v>
      </c>
      <c r="C873" s="325">
        <v>750</v>
      </c>
      <c r="D873" s="325">
        <v>1520</v>
      </c>
      <c r="E873" s="334"/>
      <c r="F873" s="298" t="str">
        <f t="shared" si="40"/>
        <v>是</v>
      </c>
      <c r="G873" s="173" t="str">
        <f t="shared" si="41"/>
        <v>项</v>
      </c>
    </row>
    <row r="874" ht="36" customHeight="1" spans="1:7">
      <c r="A874" s="465">
        <v>2130199</v>
      </c>
      <c r="B874" s="328" t="s">
        <v>786</v>
      </c>
      <c r="C874" s="325">
        <v>217</v>
      </c>
      <c r="D874" s="325">
        <v>234</v>
      </c>
      <c r="E874" s="334"/>
      <c r="F874" s="298" t="str">
        <f t="shared" si="40"/>
        <v>是</v>
      </c>
      <c r="G874" s="173" t="str">
        <f t="shared" si="41"/>
        <v>项</v>
      </c>
    </row>
    <row r="875" ht="36" customHeight="1" spans="1:7">
      <c r="A875" s="465">
        <v>21302</v>
      </c>
      <c r="B875" s="323" t="s">
        <v>787</v>
      </c>
      <c r="C875" s="325">
        <f>SUBTOTAL(9,C876:C899)</f>
        <v>1446</v>
      </c>
      <c r="D875" s="325">
        <v>1421</v>
      </c>
      <c r="E875" s="339"/>
      <c r="F875" s="298" t="str">
        <f t="shared" si="40"/>
        <v>是</v>
      </c>
      <c r="G875" s="173" t="str">
        <f t="shared" si="41"/>
        <v>款</v>
      </c>
    </row>
    <row r="876" ht="36" customHeight="1" spans="1:7">
      <c r="A876" s="465">
        <v>2130201</v>
      </c>
      <c r="B876" s="328" t="s">
        <v>138</v>
      </c>
      <c r="C876" s="325">
        <v>713</v>
      </c>
      <c r="D876" s="325">
        <v>660</v>
      </c>
      <c r="E876" s="334"/>
      <c r="F876" s="298" t="str">
        <f t="shared" si="40"/>
        <v>是</v>
      </c>
      <c r="G876" s="173" t="str">
        <f t="shared" si="41"/>
        <v>项</v>
      </c>
    </row>
    <row r="877" ht="36" customHeight="1" spans="1:7">
      <c r="A877" s="465">
        <v>2130202</v>
      </c>
      <c r="B877" s="328" t="s">
        <v>139</v>
      </c>
      <c r="C877" s="325">
        <v>143</v>
      </c>
      <c r="D877" s="325">
        <v>90</v>
      </c>
      <c r="E877" s="334"/>
      <c r="F877" s="298" t="str">
        <f t="shared" si="40"/>
        <v>是</v>
      </c>
      <c r="G877" s="173" t="str">
        <f t="shared" si="41"/>
        <v>项</v>
      </c>
    </row>
    <row r="878" ht="36" customHeight="1" spans="1:7">
      <c r="A878" s="465">
        <v>2130203</v>
      </c>
      <c r="B878" s="328" t="s">
        <v>140</v>
      </c>
      <c r="C878" s="325"/>
      <c r="D878" s="325"/>
      <c r="E878" s="334"/>
      <c r="F878" s="298" t="str">
        <f t="shared" si="40"/>
        <v>否</v>
      </c>
      <c r="G878" s="173" t="str">
        <f t="shared" si="41"/>
        <v>项</v>
      </c>
    </row>
    <row r="879" ht="36" customHeight="1" spans="1:7">
      <c r="A879" s="465">
        <v>2130204</v>
      </c>
      <c r="B879" s="328" t="s">
        <v>788</v>
      </c>
      <c r="C879" s="325"/>
      <c r="D879" s="325"/>
      <c r="E879" s="334"/>
      <c r="F879" s="298" t="str">
        <f t="shared" si="40"/>
        <v>否</v>
      </c>
      <c r="G879" s="173" t="str">
        <f t="shared" si="41"/>
        <v>项</v>
      </c>
    </row>
    <row r="880" ht="36" customHeight="1" spans="1:7">
      <c r="A880" s="465">
        <v>2130205</v>
      </c>
      <c r="B880" s="328" t="s">
        <v>789</v>
      </c>
      <c r="C880" s="325">
        <v>20</v>
      </c>
      <c r="D880" s="325">
        <v>20</v>
      </c>
      <c r="E880" s="334"/>
      <c r="F880" s="298" t="str">
        <f t="shared" si="40"/>
        <v>是</v>
      </c>
      <c r="G880" s="173" t="str">
        <f t="shared" si="41"/>
        <v>项</v>
      </c>
    </row>
    <row r="881" ht="36" customHeight="1" spans="1:7">
      <c r="A881" s="465">
        <v>2130206</v>
      </c>
      <c r="B881" s="328" t="s">
        <v>790</v>
      </c>
      <c r="C881" s="325"/>
      <c r="D881" s="325"/>
      <c r="E881" s="334"/>
      <c r="F881" s="298" t="str">
        <f t="shared" si="40"/>
        <v>否</v>
      </c>
      <c r="G881" s="173" t="str">
        <f t="shared" si="41"/>
        <v>项</v>
      </c>
    </row>
    <row r="882" ht="36" customHeight="1" spans="1:7">
      <c r="A882" s="465">
        <v>2130207</v>
      </c>
      <c r="B882" s="328" t="s">
        <v>791</v>
      </c>
      <c r="C882" s="325">
        <v>80</v>
      </c>
      <c r="D882" s="325">
        <v>80</v>
      </c>
      <c r="E882" s="334"/>
      <c r="F882" s="298" t="str">
        <f t="shared" si="40"/>
        <v>是</v>
      </c>
      <c r="G882" s="173" t="str">
        <f t="shared" si="41"/>
        <v>项</v>
      </c>
    </row>
    <row r="883" ht="36" customHeight="1" spans="1:7">
      <c r="A883" s="465">
        <v>2130209</v>
      </c>
      <c r="B883" s="328" t="s">
        <v>792</v>
      </c>
      <c r="C883" s="325">
        <v>370</v>
      </c>
      <c r="D883" s="325">
        <v>300</v>
      </c>
      <c r="E883" s="334">
        <f>IF(C883&gt;0,D883/C883-1,IF(C883&lt;0,-(D883/C883-1),""))</f>
        <v>-0.189189189189189</v>
      </c>
      <c r="F883" s="298" t="str">
        <f t="shared" si="40"/>
        <v>是</v>
      </c>
      <c r="G883" s="173" t="str">
        <f t="shared" si="41"/>
        <v>项</v>
      </c>
    </row>
    <row r="884" ht="36" customHeight="1" spans="1:7">
      <c r="A884" s="465">
        <v>2130210</v>
      </c>
      <c r="B884" s="328" t="s">
        <v>793</v>
      </c>
      <c r="C884" s="325"/>
      <c r="D884" s="325"/>
      <c r="E884" s="334"/>
      <c r="F884" s="298" t="str">
        <f t="shared" si="40"/>
        <v>否</v>
      </c>
      <c r="G884" s="173" t="str">
        <f t="shared" si="41"/>
        <v>项</v>
      </c>
    </row>
    <row r="885" ht="36" customHeight="1" spans="1:7">
      <c r="A885" s="465">
        <v>2130211</v>
      </c>
      <c r="B885" s="328" t="s">
        <v>794</v>
      </c>
      <c r="C885" s="325"/>
      <c r="D885" s="325"/>
      <c r="E885" s="334"/>
      <c r="F885" s="298" t="str">
        <f t="shared" si="40"/>
        <v>否</v>
      </c>
      <c r="G885" s="173" t="str">
        <f t="shared" si="41"/>
        <v>项</v>
      </c>
    </row>
    <row r="886" ht="36" customHeight="1" spans="1:7">
      <c r="A886" s="465">
        <v>2130212</v>
      </c>
      <c r="B886" s="328" t="s">
        <v>795</v>
      </c>
      <c r="C886" s="325"/>
      <c r="D886" s="325"/>
      <c r="E886" s="334"/>
      <c r="F886" s="298" t="str">
        <f t="shared" si="40"/>
        <v>否</v>
      </c>
      <c r="G886" s="173" t="str">
        <f t="shared" si="41"/>
        <v>项</v>
      </c>
    </row>
    <row r="887" ht="36" customHeight="1" spans="1:7">
      <c r="A887" s="465">
        <v>2130213</v>
      </c>
      <c r="B887" s="328" t="s">
        <v>796</v>
      </c>
      <c r="C887" s="325"/>
      <c r="D887" s="325"/>
      <c r="E887" s="334"/>
      <c r="F887" s="298" t="str">
        <f t="shared" si="40"/>
        <v>否</v>
      </c>
      <c r="G887" s="173" t="str">
        <f t="shared" si="41"/>
        <v>项</v>
      </c>
    </row>
    <row r="888" ht="36" customHeight="1" spans="1:7">
      <c r="A888" s="465">
        <v>2130217</v>
      </c>
      <c r="B888" s="328" t="s">
        <v>797</v>
      </c>
      <c r="C888" s="325"/>
      <c r="D888" s="325"/>
      <c r="E888" s="334"/>
      <c r="F888" s="298" t="str">
        <f t="shared" si="40"/>
        <v>否</v>
      </c>
      <c r="G888" s="173" t="str">
        <f t="shared" si="41"/>
        <v>项</v>
      </c>
    </row>
    <row r="889" ht="36" customHeight="1" spans="1:7">
      <c r="A889" s="465">
        <v>2130220</v>
      </c>
      <c r="B889" s="328" t="s">
        <v>798</v>
      </c>
      <c r="C889" s="325"/>
      <c r="D889" s="325"/>
      <c r="E889" s="334"/>
      <c r="F889" s="298" t="str">
        <f t="shared" si="40"/>
        <v>否</v>
      </c>
      <c r="G889" s="173" t="str">
        <f t="shared" si="41"/>
        <v>项</v>
      </c>
    </row>
    <row r="890" ht="36" customHeight="1" spans="1:7">
      <c r="A890" s="465">
        <v>2130221</v>
      </c>
      <c r="B890" s="328" t="s">
        <v>799</v>
      </c>
      <c r="C890" s="325"/>
      <c r="D890" s="325"/>
      <c r="E890" s="334"/>
      <c r="F890" s="298" t="str">
        <f t="shared" si="40"/>
        <v>否</v>
      </c>
      <c r="G890" s="173" t="str">
        <f t="shared" si="41"/>
        <v>项</v>
      </c>
    </row>
    <row r="891" ht="36" customHeight="1" spans="1:7">
      <c r="A891" s="465">
        <v>2130223</v>
      </c>
      <c r="B891" s="328" t="s">
        <v>800</v>
      </c>
      <c r="C891" s="325"/>
      <c r="D891" s="325"/>
      <c r="E891" s="334"/>
      <c r="F891" s="298" t="str">
        <f t="shared" si="40"/>
        <v>否</v>
      </c>
      <c r="G891" s="173" t="str">
        <f t="shared" si="41"/>
        <v>项</v>
      </c>
    </row>
    <row r="892" ht="36" customHeight="1" spans="1:7">
      <c r="A892" s="465">
        <v>2130226</v>
      </c>
      <c r="B892" s="328" t="s">
        <v>801</v>
      </c>
      <c r="C892" s="325"/>
      <c r="D892" s="325"/>
      <c r="E892" s="334" t="str">
        <f>IF(C892&gt;0,D892/C892-1,IF(C892&lt;0,-(D892/C892-1),""))</f>
        <v/>
      </c>
      <c r="F892" s="298" t="str">
        <f t="shared" si="40"/>
        <v>否</v>
      </c>
      <c r="G892" s="173" t="str">
        <f t="shared" si="41"/>
        <v>项</v>
      </c>
    </row>
    <row r="893" ht="36" customHeight="1" spans="1:7">
      <c r="A893" s="465">
        <v>2130227</v>
      </c>
      <c r="B893" s="328" t="s">
        <v>802</v>
      </c>
      <c r="C893" s="325"/>
      <c r="D893" s="325"/>
      <c r="E893" s="334" t="str">
        <f>IF(C893&gt;0,D893/C893-1,IF(C893&lt;0,-(D893/C893-1),""))</f>
        <v/>
      </c>
      <c r="F893" s="298" t="str">
        <f t="shared" si="40"/>
        <v>否</v>
      </c>
      <c r="G893" s="173" t="str">
        <f t="shared" si="41"/>
        <v>项</v>
      </c>
    </row>
    <row r="894" ht="36" customHeight="1" spans="1:7">
      <c r="A894" s="465">
        <v>2130232</v>
      </c>
      <c r="B894" s="328" t="s">
        <v>803</v>
      </c>
      <c r="C894" s="325"/>
      <c r="D894" s="325"/>
      <c r="E894" s="334" t="str">
        <f>IF(C894&gt;0,D894/C894-1,IF(C894&lt;0,-(D894/C894-1),""))</f>
        <v/>
      </c>
      <c r="F894" s="298" t="str">
        <f t="shared" si="40"/>
        <v>否</v>
      </c>
      <c r="G894" s="173" t="str">
        <f t="shared" si="41"/>
        <v>项</v>
      </c>
    </row>
    <row r="895" ht="36" customHeight="1" spans="1:7">
      <c r="A895" s="465">
        <v>2130234</v>
      </c>
      <c r="B895" s="328" t="s">
        <v>804</v>
      </c>
      <c r="C895" s="325">
        <v>120</v>
      </c>
      <c r="D895" s="325">
        <v>220</v>
      </c>
      <c r="E895" s="334"/>
      <c r="F895" s="298" t="str">
        <f t="shared" si="40"/>
        <v>是</v>
      </c>
      <c r="G895" s="173" t="str">
        <f t="shared" si="41"/>
        <v>项</v>
      </c>
    </row>
    <row r="896" ht="36" customHeight="1" spans="1:7">
      <c r="A896" s="465">
        <v>2130235</v>
      </c>
      <c r="B896" s="328" t="s">
        <v>805</v>
      </c>
      <c r="C896" s="325"/>
      <c r="D896" s="325"/>
      <c r="E896" s="334" t="str">
        <f>IF(C896&gt;0,D896/C896-1,IF(C896&lt;0,-(D896/C896-1),""))</f>
        <v/>
      </c>
      <c r="F896" s="298" t="str">
        <f t="shared" si="40"/>
        <v>否</v>
      </c>
      <c r="G896" s="173" t="str">
        <f t="shared" si="41"/>
        <v>项</v>
      </c>
    </row>
    <row r="897" ht="36" customHeight="1" spans="1:7">
      <c r="A897" s="465">
        <v>2130236</v>
      </c>
      <c r="B897" s="328" t="s">
        <v>806</v>
      </c>
      <c r="C897" s="325"/>
      <c r="D897" s="325"/>
      <c r="E897" s="334"/>
      <c r="F897" s="298" t="str">
        <f t="shared" si="40"/>
        <v>否</v>
      </c>
      <c r="G897" s="173" t="str">
        <f t="shared" si="41"/>
        <v>项</v>
      </c>
    </row>
    <row r="898" ht="36" customHeight="1" spans="1:7">
      <c r="A898" s="465">
        <v>2130237</v>
      </c>
      <c r="B898" s="328" t="s">
        <v>772</v>
      </c>
      <c r="C898" s="325"/>
      <c r="D898" s="325"/>
      <c r="E898" s="334"/>
      <c r="F898" s="298" t="str">
        <f t="shared" si="40"/>
        <v>否</v>
      </c>
      <c r="G898" s="173" t="str">
        <f t="shared" si="41"/>
        <v>项</v>
      </c>
    </row>
    <row r="899" ht="36" customHeight="1" spans="1:7">
      <c r="A899" s="465">
        <v>2130299</v>
      </c>
      <c r="B899" s="328" t="s">
        <v>807</v>
      </c>
      <c r="C899" s="325"/>
      <c r="D899" s="325">
        <v>51</v>
      </c>
      <c r="E899" s="334"/>
      <c r="F899" s="298" t="str">
        <f t="shared" si="40"/>
        <v>是</v>
      </c>
      <c r="G899" s="173" t="str">
        <f t="shared" si="41"/>
        <v>项</v>
      </c>
    </row>
    <row r="900" ht="36" customHeight="1" spans="1:7">
      <c r="A900" s="465">
        <v>21303</v>
      </c>
      <c r="B900" s="323" t="s">
        <v>808</v>
      </c>
      <c r="C900" s="325">
        <f>SUBTOTAL(9,C901:C927)</f>
        <v>6420</v>
      </c>
      <c r="D900" s="325">
        <v>5606</v>
      </c>
      <c r="E900" s="339"/>
      <c r="F900" s="298" t="str">
        <f t="shared" si="40"/>
        <v>是</v>
      </c>
      <c r="G900" s="173" t="str">
        <f t="shared" si="41"/>
        <v>款</v>
      </c>
    </row>
    <row r="901" ht="36" customHeight="1" spans="1:7">
      <c r="A901" s="465">
        <v>2130301</v>
      </c>
      <c r="B901" s="328" t="s">
        <v>138</v>
      </c>
      <c r="C901" s="325">
        <v>1444</v>
      </c>
      <c r="D901" s="325">
        <v>1276</v>
      </c>
      <c r="E901" s="334"/>
      <c r="F901" s="298" t="str">
        <f t="shared" si="40"/>
        <v>是</v>
      </c>
      <c r="G901" s="173" t="str">
        <f t="shared" si="41"/>
        <v>项</v>
      </c>
    </row>
    <row r="902" ht="36" customHeight="1" spans="1:7">
      <c r="A902" s="465">
        <v>2130302</v>
      </c>
      <c r="B902" s="328" t="s">
        <v>139</v>
      </c>
      <c r="C902" s="325">
        <v>255</v>
      </c>
      <c r="D902" s="325">
        <v>0</v>
      </c>
      <c r="E902" s="334">
        <f>IF(C902&gt;0,D902/C902-1,IF(C902&lt;0,-(D902/C902-1),""))</f>
        <v>-1</v>
      </c>
      <c r="F902" s="298" t="str">
        <f t="shared" si="40"/>
        <v>是</v>
      </c>
      <c r="G902" s="173" t="str">
        <f t="shared" si="41"/>
        <v>项</v>
      </c>
    </row>
    <row r="903" ht="36" customHeight="1" spans="1:7">
      <c r="A903" s="465">
        <v>2130303</v>
      </c>
      <c r="B903" s="328" t="s">
        <v>140</v>
      </c>
      <c r="C903" s="325"/>
      <c r="D903" s="325"/>
      <c r="E903" s="334"/>
      <c r="F903" s="298" t="str">
        <f t="shared" si="40"/>
        <v>否</v>
      </c>
      <c r="G903" s="173" t="str">
        <f t="shared" si="41"/>
        <v>项</v>
      </c>
    </row>
    <row r="904" ht="36" customHeight="1" spans="1:7">
      <c r="A904" s="465">
        <v>2130304</v>
      </c>
      <c r="B904" s="328" t="s">
        <v>809</v>
      </c>
      <c r="C904" s="325">
        <v>85</v>
      </c>
      <c r="D904" s="325">
        <v>86</v>
      </c>
      <c r="E904" s="334"/>
      <c r="F904" s="298" t="str">
        <f t="shared" si="40"/>
        <v>是</v>
      </c>
      <c r="G904" s="173" t="str">
        <f t="shared" si="41"/>
        <v>项</v>
      </c>
    </row>
    <row r="905" ht="36" customHeight="1" spans="1:7">
      <c r="A905" s="465">
        <v>2130305</v>
      </c>
      <c r="B905" s="328" t="s">
        <v>810</v>
      </c>
      <c r="C905" s="325">
        <v>4196</v>
      </c>
      <c r="D905" s="325">
        <v>3865</v>
      </c>
      <c r="E905" s="334"/>
      <c r="F905" s="298" t="str">
        <f t="shared" si="40"/>
        <v>是</v>
      </c>
      <c r="G905" s="173" t="str">
        <f t="shared" si="41"/>
        <v>项</v>
      </c>
    </row>
    <row r="906" ht="36" customHeight="1" spans="1:7">
      <c r="A906" s="465">
        <v>2130306</v>
      </c>
      <c r="B906" s="328" t="s">
        <v>811</v>
      </c>
      <c r="C906" s="325">
        <v>30</v>
      </c>
      <c r="D906" s="325">
        <v>5</v>
      </c>
      <c r="E906" s="334">
        <f>IF(C906&gt;0,D906/C906-1,IF(C906&lt;0,-(D906/C906-1),""))</f>
        <v>-0.833333333333333</v>
      </c>
      <c r="F906" s="298" t="str">
        <f t="shared" si="40"/>
        <v>是</v>
      </c>
      <c r="G906" s="173" t="str">
        <f t="shared" si="41"/>
        <v>项</v>
      </c>
    </row>
    <row r="907" ht="36" customHeight="1" spans="1:7">
      <c r="A907" s="465">
        <v>2130307</v>
      </c>
      <c r="B907" s="328" t="s">
        <v>812</v>
      </c>
      <c r="C907" s="325"/>
      <c r="D907" s="325"/>
      <c r="E907" s="334" t="str">
        <f>IF(C907&gt;0,D907/C907-1,IF(C907&lt;0,-(D907/C907-1),""))</f>
        <v/>
      </c>
      <c r="F907" s="298" t="str">
        <f t="shared" si="40"/>
        <v>否</v>
      </c>
      <c r="G907" s="173" t="str">
        <f t="shared" si="41"/>
        <v>项</v>
      </c>
    </row>
    <row r="908" ht="36" customHeight="1" spans="1:7">
      <c r="A908" s="465">
        <v>2130308</v>
      </c>
      <c r="B908" s="328" t="s">
        <v>813</v>
      </c>
      <c r="C908" s="325"/>
      <c r="D908" s="325"/>
      <c r="E908" s="334"/>
      <c r="F908" s="298" t="str">
        <f t="shared" si="40"/>
        <v>否</v>
      </c>
      <c r="G908" s="173" t="str">
        <f t="shared" si="41"/>
        <v>项</v>
      </c>
    </row>
    <row r="909" ht="36" customHeight="1" spans="1:7">
      <c r="A909" s="465">
        <v>2130309</v>
      </c>
      <c r="B909" s="328" t="s">
        <v>814</v>
      </c>
      <c r="C909" s="325"/>
      <c r="D909" s="325"/>
      <c r="E909" s="334" t="str">
        <f>IF(C909&gt;0,D909/C909-1,IF(C909&lt;0,-(D909/C909-1),""))</f>
        <v/>
      </c>
      <c r="F909" s="298" t="str">
        <f t="shared" si="40"/>
        <v>否</v>
      </c>
      <c r="G909" s="173" t="str">
        <f t="shared" si="41"/>
        <v>项</v>
      </c>
    </row>
    <row r="910" ht="36" customHeight="1" spans="1:7">
      <c r="A910" s="465">
        <v>2130310</v>
      </c>
      <c r="B910" s="328" t="s">
        <v>815</v>
      </c>
      <c r="C910" s="325"/>
      <c r="D910" s="325"/>
      <c r="E910" s="334"/>
      <c r="F910" s="298" t="str">
        <f t="shared" si="40"/>
        <v>否</v>
      </c>
      <c r="G910" s="173" t="str">
        <f t="shared" si="41"/>
        <v>项</v>
      </c>
    </row>
    <row r="911" ht="36" customHeight="1" spans="1:7">
      <c r="A911" s="465">
        <v>2130311</v>
      </c>
      <c r="B911" s="328" t="s">
        <v>816</v>
      </c>
      <c r="C911" s="325"/>
      <c r="D911" s="325"/>
      <c r="E911" s="334"/>
      <c r="F911" s="298" t="str">
        <f t="shared" si="40"/>
        <v>否</v>
      </c>
      <c r="G911" s="173" t="str">
        <f t="shared" si="41"/>
        <v>项</v>
      </c>
    </row>
    <row r="912" ht="36" customHeight="1" spans="1:7">
      <c r="A912" s="465">
        <v>2130312</v>
      </c>
      <c r="B912" s="328" t="s">
        <v>817</v>
      </c>
      <c r="C912" s="325">
        <v>30</v>
      </c>
      <c r="D912" s="325">
        <v>24</v>
      </c>
      <c r="E912" s="334"/>
      <c r="F912" s="298" t="str">
        <f t="shared" si="40"/>
        <v>是</v>
      </c>
      <c r="G912" s="173" t="str">
        <f t="shared" si="41"/>
        <v>项</v>
      </c>
    </row>
    <row r="913" ht="36" customHeight="1" spans="1:7">
      <c r="A913" s="465">
        <v>2130313</v>
      </c>
      <c r="B913" s="328" t="s">
        <v>818</v>
      </c>
      <c r="C913" s="325"/>
      <c r="D913" s="325"/>
      <c r="E913" s="334"/>
      <c r="F913" s="298" t="str">
        <f t="shared" si="40"/>
        <v>否</v>
      </c>
      <c r="G913" s="173" t="str">
        <f t="shared" si="41"/>
        <v>项</v>
      </c>
    </row>
    <row r="914" ht="36" customHeight="1" spans="1:7">
      <c r="A914" s="465">
        <v>2130314</v>
      </c>
      <c r="B914" s="328" t="s">
        <v>819</v>
      </c>
      <c r="C914" s="325">
        <v>340</v>
      </c>
      <c r="D914" s="325">
        <v>208</v>
      </c>
      <c r="E914" s="334"/>
      <c r="F914" s="298" t="str">
        <f t="shared" si="40"/>
        <v>是</v>
      </c>
      <c r="G914" s="173" t="str">
        <f t="shared" si="41"/>
        <v>项</v>
      </c>
    </row>
    <row r="915" ht="36" customHeight="1" spans="1:7">
      <c r="A915" s="465">
        <v>2130315</v>
      </c>
      <c r="B915" s="328" t="s">
        <v>820</v>
      </c>
      <c r="C915" s="325">
        <v>0</v>
      </c>
      <c r="D915" s="325">
        <v>0</v>
      </c>
      <c r="E915" s="334"/>
      <c r="F915" s="298" t="str">
        <f t="shared" si="40"/>
        <v>否</v>
      </c>
      <c r="G915" s="173" t="str">
        <f t="shared" si="41"/>
        <v>项</v>
      </c>
    </row>
    <row r="916" ht="36" customHeight="1" spans="1:7">
      <c r="A916" s="465">
        <v>2130316</v>
      </c>
      <c r="B916" s="328" t="s">
        <v>821</v>
      </c>
      <c r="C916" s="325">
        <v>0</v>
      </c>
      <c r="D916" s="325">
        <v>0</v>
      </c>
      <c r="E916" s="334"/>
      <c r="F916" s="298" t="str">
        <f t="shared" si="40"/>
        <v>否</v>
      </c>
      <c r="G916" s="173" t="str">
        <f t="shared" si="41"/>
        <v>项</v>
      </c>
    </row>
    <row r="917" ht="36" customHeight="1" spans="1:7">
      <c r="A917" s="465">
        <v>2130317</v>
      </c>
      <c r="B917" s="328" t="s">
        <v>822</v>
      </c>
      <c r="C917" s="325"/>
      <c r="D917" s="325"/>
      <c r="E917" s="334" t="str">
        <f t="shared" ref="E917:E922" si="42">IF(C917&gt;0,D917/C917-1,IF(C917&lt;0,-(D917/C917-1),""))</f>
        <v/>
      </c>
      <c r="F917" s="298" t="str">
        <f t="shared" si="40"/>
        <v>否</v>
      </c>
      <c r="G917" s="173" t="str">
        <f t="shared" si="41"/>
        <v>项</v>
      </c>
    </row>
    <row r="918" ht="36" customHeight="1" spans="1:7">
      <c r="A918" s="465">
        <v>2130318</v>
      </c>
      <c r="B918" s="328" t="s">
        <v>823</v>
      </c>
      <c r="C918" s="325"/>
      <c r="D918" s="325"/>
      <c r="E918" s="334" t="str">
        <f t="shared" si="42"/>
        <v/>
      </c>
      <c r="F918" s="298" t="str">
        <f t="shared" si="40"/>
        <v>否</v>
      </c>
      <c r="G918" s="173" t="str">
        <f t="shared" si="41"/>
        <v>项</v>
      </c>
    </row>
    <row r="919" ht="36" customHeight="1" spans="1:7">
      <c r="A919" s="465">
        <v>2130319</v>
      </c>
      <c r="B919" s="328" t="s">
        <v>824</v>
      </c>
      <c r="C919" s="325">
        <v>0</v>
      </c>
      <c r="D919" s="325">
        <v>0</v>
      </c>
      <c r="E919" s="334" t="str">
        <f t="shared" si="42"/>
        <v/>
      </c>
      <c r="F919" s="298" t="str">
        <f t="shared" si="40"/>
        <v>否</v>
      </c>
      <c r="G919" s="173" t="str">
        <f t="shared" si="41"/>
        <v>项</v>
      </c>
    </row>
    <row r="920" ht="36" customHeight="1" spans="1:7">
      <c r="A920" s="465">
        <v>2130321</v>
      </c>
      <c r="B920" s="328" t="s">
        <v>825</v>
      </c>
      <c r="C920" s="325"/>
      <c r="D920" s="325">
        <v>0</v>
      </c>
      <c r="E920" s="334" t="str">
        <f t="shared" si="42"/>
        <v/>
      </c>
      <c r="F920" s="298" t="str">
        <f t="shared" si="40"/>
        <v>否</v>
      </c>
      <c r="G920" s="173" t="str">
        <f t="shared" si="41"/>
        <v>项</v>
      </c>
    </row>
    <row r="921" ht="36" customHeight="1" spans="1:7">
      <c r="A921" s="465">
        <v>2130322</v>
      </c>
      <c r="B921" s="328" t="s">
        <v>826</v>
      </c>
      <c r="C921" s="325"/>
      <c r="D921" s="325"/>
      <c r="E921" s="334" t="str">
        <f t="shared" si="42"/>
        <v/>
      </c>
      <c r="F921" s="298" t="str">
        <f t="shared" ref="F921:F984" si="43">IF(LEN(A921)=3,"是",IF(B921&lt;&gt;"",IF(SUM(C921:D921)&lt;&gt;0,"是","否"),"是"))</f>
        <v>否</v>
      </c>
      <c r="G921" s="173" t="str">
        <f t="shared" ref="G921:G984" si="44">IF(LEN(A921)=3,"类",IF(LEN(A921)=5,"款","项"))</f>
        <v>项</v>
      </c>
    </row>
    <row r="922" ht="36" customHeight="1" spans="1:7">
      <c r="A922" s="465">
        <v>2130333</v>
      </c>
      <c r="B922" s="328" t="s">
        <v>800</v>
      </c>
      <c r="C922" s="325"/>
      <c r="D922" s="325"/>
      <c r="E922" s="334" t="str">
        <f t="shared" si="42"/>
        <v/>
      </c>
      <c r="F922" s="298" t="str">
        <f t="shared" si="43"/>
        <v>否</v>
      </c>
      <c r="G922" s="173" t="str">
        <f t="shared" si="44"/>
        <v>项</v>
      </c>
    </row>
    <row r="923" ht="36" customHeight="1" spans="1:7">
      <c r="A923" s="465">
        <v>2130334</v>
      </c>
      <c r="B923" s="328" t="s">
        <v>827</v>
      </c>
      <c r="C923" s="325"/>
      <c r="D923" s="325"/>
      <c r="E923" s="334"/>
      <c r="F923" s="298" t="str">
        <f t="shared" si="43"/>
        <v>否</v>
      </c>
      <c r="G923" s="173" t="str">
        <f t="shared" si="44"/>
        <v>项</v>
      </c>
    </row>
    <row r="924" ht="36" customHeight="1" spans="1:7">
      <c r="A924" s="465">
        <v>2130335</v>
      </c>
      <c r="B924" s="328" t="s">
        <v>828</v>
      </c>
      <c r="C924" s="325"/>
      <c r="D924" s="325">
        <v>0</v>
      </c>
      <c r="E924" s="334" t="str">
        <f>IF(C924&gt;0,D924/C924-1,IF(C924&lt;0,-(D924/C924-1),""))</f>
        <v/>
      </c>
      <c r="F924" s="298" t="str">
        <f t="shared" si="43"/>
        <v>否</v>
      </c>
      <c r="G924" s="173" t="str">
        <f t="shared" si="44"/>
        <v>项</v>
      </c>
    </row>
    <row r="925" ht="36" customHeight="1" spans="1:7">
      <c r="A925" s="465">
        <v>2130336</v>
      </c>
      <c r="B925" s="328" t="s">
        <v>829</v>
      </c>
      <c r="C925" s="325"/>
      <c r="D925" s="325"/>
      <c r="E925" s="334" t="str">
        <f>IF(C925&gt;0,D925/C925-1,IF(C925&lt;0,-(D925/C925-1),""))</f>
        <v/>
      </c>
      <c r="F925" s="298" t="str">
        <f t="shared" si="43"/>
        <v>否</v>
      </c>
      <c r="G925" s="173" t="str">
        <f t="shared" si="44"/>
        <v>项</v>
      </c>
    </row>
    <row r="926" ht="36" customHeight="1" spans="1:7">
      <c r="A926" s="465">
        <v>2130337</v>
      </c>
      <c r="B926" s="328" t="s">
        <v>830</v>
      </c>
      <c r="C926" s="325"/>
      <c r="D926" s="325"/>
      <c r="E926" s="334" t="str">
        <f>IF(C926&gt;0,D926/C926-1,IF(C926&lt;0,-(D926/C926-1),""))</f>
        <v/>
      </c>
      <c r="F926" s="298" t="str">
        <f t="shared" si="43"/>
        <v>否</v>
      </c>
      <c r="G926" s="173" t="str">
        <f t="shared" si="44"/>
        <v>项</v>
      </c>
    </row>
    <row r="927" ht="36" customHeight="1" spans="1:7">
      <c r="A927" s="465">
        <v>2130399</v>
      </c>
      <c r="B927" s="328" t="s">
        <v>831</v>
      </c>
      <c r="C927" s="325">
        <v>40</v>
      </c>
      <c r="D927" s="325">
        <v>142</v>
      </c>
      <c r="E927" s="334"/>
      <c r="F927" s="298" t="str">
        <f t="shared" si="43"/>
        <v>是</v>
      </c>
      <c r="G927" s="173" t="str">
        <f t="shared" si="44"/>
        <v>项</v>
      </c>
    </row>
    <row r="928" ht="36" customHeight="1" spans="1:7">
      <c r="A928" s="465">
        <v>21305</v>
      </c>
      <c r="B928" s="323" t="s">
        <v>832</v>
      </c>
      <c r="C928" s="325">
        <f>SUBTOTAL(9,C929:C938)</f>
        <v>3248</v>
      </c>
      <c r="D928" s="325">
        <v>2260</v>
      </c>
      <c r="E928" s="339"/>
      <c r="F928" s="298" t="str">
        <f t="shared" si="43"/>
        <v>是</v>
      </c>
      <c r="G928" s="173" t="str">
        <f t="shared" si="44"/>
        <v>款</v>
      </c>
    </row>
    <row r="929" ht="36" customHeight="1" spans="1:7">
      <c r="A929" s="465">
        <v>2130501</v>
      </c>
      <c r="B929" s="328" t="s">
        <v>138</v>
      </c>
      <c r="C929" s="325">
        <v>134</v>
      </c>
      <c r="D929" s="325">
        <v>169</v>
      </c>
      <c r="E929" s="334"/>
      <c r="F929" s="298" t="str">
        <f t="shared" si="43"/>
        <v>是</v>
      </c>
      <c r="G929" s="173" t="str">
        <f t="shared" si="44"/>
        <v>项</v>
      </c>
    </row>
    <row r="930" ht="36" customHeight="1" spans="1:7">
      <c r="A930" s="465">
        <v>2130502</v>
      </c>
      <c r="B930" s="328" t="s">
        <v>139</v>
      </c>
      <c r="C930" s="325">
        <v>0</v>
      </c>
      <c r="D930" s="325">
        <v>0</v>
      </c>
      <c r="E930" s="334" t="str">
        <f>IF(C930&gt;0,D930/C930-1,IF(C930&lt;0,-(D930/C930-1),""))</f>
        <v/>
      </c>
      <c r="F930" s="298" t="str">
        <f t="shared" si="43"/>
        <v>否</v>
      </c>
      <c r="G930" s="173" t="str">
        <f t="shared" si="44"/>
        <v>项</v>
      </c>
    </row>
    <row r="931" ht="36" customHeight="1" spans="1:7">
      <c r="A931" s="465">
        <v>2130503</v>
      </c>
      <c r="B931" s="328" t="s">
        <v>140</v>
      </c>
      <c r="C931" s="325"/>
      <c r="D931" s="325"/>
      <c r="E931" s="334" t="str">
        <f>IF(C931&gt;0,D931/C931-1,IF(C931&lt;0,-(D931/C931-1),""))</f>
        <v/>
      </c>
      <c r="F931" s="298" t="str">
        <f t="shared" si="43"/>
        <v>否</v>
      </c>
      <c r="G931" s="173" t="str">
        <f t="shared" si="44"/>
        <v>项</v>
      </c>
    </row>
    <row r="932" ht="36" customHeight="1" spans="1:7">
      <c r="A932" s="465">
        <v>2130504</v>
      </c>
      <c r="B932" s="328" t="s">
        <v>833</v>
      </c>
      <c r="C932" s="325">
        <v>0</v>
      </c>
      <c r="D932" s="325">
        <v>500</v>
      </c>
      <c r="E932" s="334"/>
      <c r="F932" s="298" t="str">
        <f t="shared" si="43"/>
        <v>是</v>
      </c>
      <c r="G932" s="173" t="str">
        <f t="shared" si="44"/>
        <v>项</v>
      </c>
    </row>
    <row r="933" ht="36" customHeight="1" spans="1:7">
      <c r="A933" s="465">
        <v>2130505</v>
      </c>
      <c r="B933" s="328" t="s">
        <v>834</v>
      </c>
      <c r="C933" s="325">
        <v>0</v>
      </c>
      <c r="D933" s="325">
        <v>1500</v>
      </c>
      <c r="E933" s="334" t="str">
        <f>IF(C933&gt;0,D933/C933-1,IF(C933&lt;0,-(D933/C933-1),""))</f>
        <v/>
      </c>
      <c r="F933" s="298" t="str">
        <f t="shared" si="43"/>
        <v>是</v>
      </c>
      <c r="G933" s="173" t="str">
        <f t="shared" si="44"/>
        <v>项</v>
      </c>
    </row>
    <row r="934" ht="36" customHeight="1" spans="1:7">
      <c r="A934" s="465">
        <v>2130506</v>
      </c>
      <c r="B934" s="328" t="s">
        <v>835</v>
      </c>
      <c r="C934" s="325"/>
      <c r="D934" s="325">
        <v>0</v>
      </c>
      <c r="E934" s="334" t="str">
        <f>IF(C934&gt;0,D934/C934-1,IF(C934&lt;0,-(D934/C934-1),""))</f>
        <v/>
      </c>
      <c r="F934" s="298" t="str">
        <f t="shared" si="43"/>
        <v>否</v>
      </c>
      <c r="G934" s="173" t="str">
        <f t="shared" si="44"/>
        <v>项</v>
      </c>
    </row>
    <row r="935" ht="36" customHeight="1" spans="1:7">
      <c r="A935" s="465">
        <v>2130507</v>
      </c>
      <c r="B935" s="328" t="s">
        <v>836</v>
      </c>
      <c r="C935" s="325"/>
      <c r="D935" s="325">
        <v>0</v>
      </c>
      <c r="E935" s="334"/>
      <c r="F935" s="298" t="str">
        <f t="shared" si="43"/>
        <v>否</v>
      </c>
      <c r="G935" s="173" t="str">
        <f t="shared" si="44"/>
        <v>项</v>
      </c>
    </row>
    <row r="936" ht="36" customHeight="1" spans="1:7">
      <c r="A936" s="465">
        <v>2130508</v>
      </c>
      <c r="B936" s="328" t="s">
        <v>837</v>
      </c>
      <c r="C936" s="325"/>
      <c r="D936" s="325"/>
      <c r="E936" s="334" t="str">
        <f>IF(C936&gt;0,D936/C936-1,IF(C936&lt;0,-(D936/C936-1),""))</f>
        <v/>
      </c>
      <c r="F936" s="298" t="str">
        <f t="shared" si="43"/>
        <v>否</v>
      </c>
      <c r="G936" s="173" t="str">
        <f t="shared" si="44"/>
        <v>项</v>
      </c>
    </row>
    <row r="937" ht="36" customHeight="1" spans="1:7">
      <c r="A937" s="465">
        <v>2130550</v>
      </c>
      <c r="B937" s="328" t="s">
        <v>838</v>
      </c>
      <c r="C937" s="325"/>
      <c r="D937" s="325"/>
      <c r="E937" s="334"/>
      <c r="F937" s="298" t="str">
        <f t="shared" si="43"/>
        <v>否</v>
      </c>
      <c r="G937" s="173" t="str">
        <f t="shared" si="44"/>
        <v>项</v>
      </c>
    </row>
    <row r="938" ht="36" customHeight="1" spans="1:7">
      <c r="A938" s="465">
        <v>2130599</v>
      </c>
      <c r="B938" s="328" t="s">
        <v>839</v>
      </c>
      <c r="C938" s="325">
        <v>3114</v>
      </c>
      <c r="D938" s="325">
        <v>91</v>
      </c>
      <c r="E938" s="334"/>
      <c r="F938" s="298" t="str">
        <f t="shared" si="43"/>
        <v>是</v>
      </c>
      <c r="G938" s="173" t="str">
        <f t="shared" si="44"/>
        <v>项</v>
      </c>
    </row>
    <row r="939" ht="36" customHeight="1" spans="1:7">
      <c r="A939" s="465">
        <v>21307</v>
      </c>
      <c r="B939" s="323" t="s">
        <v>840</v>
      </c>
      <c r="C939" s="325">
        <v>0</v>
      </c>
      <c r="D939" s="325">
        <v>0</v>
      </c>
      <c r="E939" s="339"/>
      <c r="F939" s="298" t="str">
        <f t="shared" si="43"/>
        <v>否</v>
      </c>
      <c r="G939" s="173" t="str">
        <f t="shared" si="44"/>
        <v>款</v>
      </c>
    </row>
    <row r="940" ht="36" customHeight="1" spans="1:7">
      <c r="A940" s="465">
        <v>2130701</v>
      </c>
      <c r="B940" s="328" t="s">
        <v>841</v>
      </c>
      <c r="C940" s="325">
        <v>0</v>
      </c>
      <c r="D940" s="325"/>
      <c r="E940" s="334" t="str">
        <f>IF(C940&gt;0,D940/C940-1,IF(C940&lt;0,-(D940/C940-1),""))</f>
        <v/>
      </c>
      <c r="F940" s="298" t="str">
        <f t="shared" si="43"/>
        <v>否</v>
      </c>
      <c r="G940" s="173" t="str">
        <f t="shared" si="44"/>
        <v>项</v>
      </c>
    </row>
    <row r="941" ht="36" customHeight="1" spans="1:7">
      <c r="A941" s="465">
        <v>2130704</v>
      </c>
      <c r="B941" s="328" t="s">
        <v>842</v>
      </c>
      <c r="C941" s="325"/>
      <c r="D941" s="325"/>
      <c r="E941" s="334" t="str">
        <f>IF(C941&gt;0,D941/C941-1,IF(C941&lt;0,-(D941/C941-1),""))</f>
        <v/>
      </c>
      <c r="F941" s="298" t="str">
        <f t="shared" si="43"/>
        <v>否</v>
      </c>
      <c r="G941" s="173" t="str">
        <f t="shared" si="44"/>
        <v>项</v>
      </c>
    </row>
    <row r="942" ht="36" customHeight="1" spans="1:7">
      <c r="A942" s="465">
        <v>2130705</v>
      </c>
      <c r="B942" s="328" t="s">
        <v>843</v>
      </c>
      <c r="C942" s="325"/>
      <c r="D942" s="325"/>
      <c r="E942" s="334" t="str">
        <f>IF(C942&gt;0,D942/C942-1,IF(C942&lt;0,-(D942/C942-1),""))</f>
        <v/>
      </c>
      <c r="F942" s="298" t="str">
        <f t="shared" si="43"/>
        <v>否</v>
      </c>
      <c r="G942" s="173" t="str">
        <f t="shared" si="44"/>
        <v>项</v>
      </c>
    </row>
    <row r="943" ht="36" customHeight="1" spans="1:7">
      <c r="A943" s="465">
        <v>2130706</v>
      </c>
      <c r="B943" s="328" t="s">
        <v>844</v>
      </c>
      <c r="C943" s="325">
        <v>0</v>
      </c>
      <c r="D943" s="325">
        <v>0</v>
      </c>
      <c r="E943" s="334"/>
      <c r="F943" s="298" t="str">
        <f t="shared" si="43"/>
        <v>否</v>
      </c>
      <c r="G943" s="173" t="str">
        <f t="shared" si="44"/>
        <v>项</v>
      </c>
    </row>
    <row r="944" ht="36" customHeight="1" spans="1:7">
      <c r="A944" s="465">
        <v>2130707</v>
      </c>
      <c r="B944" s="328" t="s">
        <v>845</v>
      </c>
      <c r="C944" s="325"/>
      <c r="D944" s="325"/>
      <c r="E944" s="334" t="str">
        <f>IF(C944&gt;0,D944/C944-1,IF(C944&lt;0,-(D944/C944-1),""))</f>
        <v/>
      </c>
      <c r="F944" s="298" t="str">
        <f t="shared" si="43"/>
        <v>否</v>
      </c>
      <c r="G944" s="173" t="str">
        <f t="shared" si="44"/>
        <v>项</v>
      </c>
    </row>
    <row r="945" ht="36" customHeight="1" spans="1:7">
      <c r="A945" s="465">
        <v>2130799</v>
      </c>
      <c r="B945" s="328" t="s">
        <v>846</v>
      </c>
      <c r="C945" s="325">
        <v>0</v>
      </c>
      <c r="D945" s="325"/>
      <c r="E945" s="334"/>
      <c r="F945" s="298" t="str">
        <f t="shared" si="43"/>
        <v>否</v>
      </c>
      <c r="G945" s="173" t="str">
        <f t="shared" si="44"/>
        <v>项</v>
      </c>
    </row>
    <row r="946" ht="36" customHeight="1" spans="1:7">
      <c r="A946" s="465">
        <v>21308</v>
      </c>
      <c r="B946" s="323" t="s">
        <v>847</v>
      </c>
      <c r="C946" s="325">
        <f>SUBTOTAL(9,C949:C950)</f>
        <v>1230</v>
      </c>
      <c r="D946" s="325">
        <v>659</v>
      </c>
      <c r="E946" s="339"/>
      <c r="F946" s="298" t="str">
        <f t="shared" si="43"/>
        <v>是</v>
      </c>
      <c r="G946" s="173" t="str">
        <f t="shared" si="44"/>
        <v>款</v>
      </c>
    </row>
    <row r="947" ht="36" customHeight="1" spans="1:7">
      <c r="A947" s="465">
        <v>2130801</v>
      </c>
      <c r="B947" s="328" t="s">
        <v>848</v>
      </c>
      <c r="C947" s="325"/>
      <c r="D947" s="325"/>
      <c r="E947" s="334" t="str">
        <f>IF(C947&gt;0,D947/C947-1,IF(C947&lt;0,-(D947/C947-1),""))</f>
        <v/>
      </c>
      <c r="F947" s="298" t="str">
        <f t="shared" si="43"/>
        <v>否</v>
      </c>
      <c r="G947" s="173" t="str">
        <f t="shared" si="44"/>
        <v>项</v>
      </c>
    </row>
    <row r="948" ht="36" customHeight="1" spans="1:7">
      <c r="A948" s="465">
        <v>2130802</v>
      </c>
      <c r="B948" s="328" t="s">
        <v>849</v>
      </c>
      <c r="C948" s="325"/>
      <c r="D948" s="325"/>
      <c r="E948" s="334" t="str">
        <f>IF(C948&gt;0,D948/C948-1,IF(C948&lt;0,-(D948/C948-1),""))</f>
        <v/>
      </c>
      <c r="F948" s="298" t="str">
        <f t="shared" si="43"/>
        <v>否</v>
      </c>
      <c r="G948" s="173" t="str">
        <f t="shared" si="44"/>
        <v>项</v>
      </c>
    </row>
    <row r="949" ht="36" customHeight="1" spans="1:7">
      <c r="A949" s="465">
        <v>2130803</v>
      </c>
      <c r="B949" s="328" t="s">
        <v>850</v>
      </c>
      <c r="C949" s="325">
        <v>571</v>
      </c>
      <c r="D949" s="325">
        <v>79</v>
      </c>
      <c r="E949" s="334">
        <f>IF(C949&gt;0,D949/C949-1,IF(C949&lt;0,-(D949/C949-1),""))</f>
        <v>-0.861646234676007</v>
      </c>
      <c r="F949" s="298" t="str">
        <f t="shared" si="43"/>
        <v>是</v>
      </c>
      <c r="G949" s="173" t="str">
        <f t="shared" si="44"/>
        <v>项</v>
      </c>
    </row>
    <row r="950" ht="36" customHeight="1" spans="1:7">
      <c r="A950" s="465">
        <v>2130804</v>
      </c>
      <c r="B950" s="328" t="s">
        <v>851</v>
      </c>
      <c r="C950" s="325">
        <v>659</v>
      </c>
      <c r="D950" s="325">
        <v>580</v>
      </c>
      <c r="E950" s="334"/>
      <c r="F950" s="298" t="str">
        <f t="shared" si="43"/>
        <v>是</v>
      </c>
      <c r="G950" s="173" t="str">
        <f t="shared" si="44"/>
        <v>项</v>
      </c>
    </row>
    <row r="951" ht="36" customHeight="1" spans="1:7">
      <c r="A951" s="465">
        <v>2130805</v>
      </c>
      <c r="B951" s="328" t="s">
        <v>852</v>
      </c>
      <c r="C951" s="325"/>
      <c r="D951" s="325"/>
      <c r="E951" s="334" t="str">
        <f>IF(C951&gt;0,D951/C951-1,IF(C951&lt;0,-(D951/C951-1),""))</f>
        <v/>
      </c>
      <c r="F951" s="298" t="str">
        <f t="shared" si="43"/>
        <v>否</v>
      </c>
      <c r="G951" s="173" t="str">
        <f t="shared" si="44"/>
        <v>项</v>
      </c>
    </row>
    <row r="952" ht="36" customHeight="1" spans="1:7">
      <c r="A952" s="465">
        <v>2130899</v>
      </c>
      <c r="B952" s="328" t="s">
        <v>853</v>
      </c>
      <c r="C952" s="325">
        <v>0</v>
      </c>
      <c r="D952" s="325"/>
      <c r="E952" s="334" t="str">
        <f>IF(C952&gt;0,D952/C952-1,IF(C952&lt;0,-(D952/C952-1),""))</f>
        <v/>
      </c>
      <c r="F952" s="298" t="str">
        <f t="shared" si="43"/>
        <v>否</v>
      </c>
      <c r="G952" s="173" t="str">
        <f t="shared" si="44"/>
        <v>项</v>
      </c>
    </row>
    <row r="953" ht="36" customHeight="1" spans="1:7">
      <c r="A953" s="465">
        <v>21309</v>
      </c>
      <c r="B953" s="323" t="s">
        <v>854</v>
      </c>
      <c r="C953" s="325"/>
      <c r="D953" s="325"/>
      <c r="E953" s="339" t="str">
        <f>IF(C953&gt;0,D953/C953-1,IF(C953&lt;0,-(D953/C953-1),""))</f>
        <v/>
      </c>
      <c r="F953" s="298" t="str">
        <f t="shared" si="43"/>
        <v>否</v>
      </c>
      <c r="G953" s="173" t="str">
        <f t="shared" si="44"/>
        <v>款</v>
      </c>
    </row>
    <row r="954" ht="36" customHeight="1" spans="1:7">
      <c r="A954" s="465">
        <v>2130901</v>
      </c>
      <c r="B954" s="328" t="s">
        <v>855</v>
      </c>
      <c r="C954" s="325"/>
      <c r="D954" s="325"/>
      <c r="E954" s="334" t="str">
        <f>IF(C954&gt;0,D954/C954-1,IF(C954&lt;0,-(D954/C954-1),""))</f>
        <v/>
      </c>
      <c r="F954" s="298" t="str">
        <f t="shared" si="43"/>
        <v>否</v>
      </c>
      <c r="G954" s="173" t="str">
        <f t="shared" si="44"/>
        <v>项</v>
      </c>
    </row>
    <row r="955" ht="36" customHeight="1" spans="1:7">
      <c r="A955" s="465">
        <v>2130999</v>
      </c>
      <c r="B955" s="328" t="s">
        <v>856</v>
      </c>
      <c r="C955" s="325"/>
      <c r="D955" s="325"/>
      <c r="E955" s="334" t="str">
        <f>IF(C955&gt;0,D955/C955-1,IF(C955&lt;0,-(D955/C955-1),""))</f>
        <v/>
      </c>
      <c r="F955" s="298" t="str">
        <f t="shared" si="43"/>
        <v>否</v>
      </c>
      <c r="G955" s="173" t="str">
        <f t="shared" si="44"/>
        <v>项</v>
      </c>
    </row>
    <row r="956" ht="36" customHeight="1" spans="1:7">
      <c r="A956" s="465">
        <v>21399</v>
      </c>
      <c r="B956" s="323" t="s">
        <v>857</v>
      </c>
      <c r="C956" s="325">
        <f>C958</f>
        <v>10</v>
      </c>
      <c r="D956" s="325">
        <v>20</v>
      </c>
      <c r="E956" s="339"/>
      <c r="F956" s="298" t="str">
        <f t="shared" si="43"/>
        <v>是</v>
      </c>
      <c r="G956" s="173" t="str">
        <f t="shared" si="44"/>
        <v>款</v>
      </c>
    </row>
    <row r="957" ht="36" customHeight="1" spans="1:7">
      <c r="A957" s="465">
        <v>2139901</v>
      </c>
      <c r="B957" s="328" t="s">
        <v>858</v>
      </c>
      <c r="C957" s="325"/>
      <c r="D957" s="325"/>
      <c r="E957" s="334" t="str">
        <f>IF(C957&gt;0,D957/C957-1,IF(C957&lt;0,-(D957/C957-1),""))</f>
        <v/>
      </c>
      <c r="F957" s="298" t="str">
        <f t="shared" si="43"/>
        <v>否</v>
      </c>
      <c r="G957" s="173" t="str">
        <f t="shared" si="44"/>
        <v>项</v>
      </c>
    </row>
    <row r="958" ht="36" customHeight="1" spans="1:7">
      <c r="A958" s="465">
        <v>2139999</v>
      </c>
      <c r="B958" s="328" t="s">
        <v>859</v>
      </c>
      <c r="C958" s="325">
        <v>10</v>
      </c>
      <c r="D958" s="325">
        <v>20</v>
      </c>
      <c r="E958" s="334"/>
      <c r="F958" s="298" t="str">
        <f t="shared" si="43"/>
        <v>是</v>
      </c>
      <c r="G958" s="173" t="str">
        <f t="shared" si="44"/>
        <v>项</v>
      </c>
    </row>
    <row r="959" ht="36" customHeight="1" spans="1:7">
      <c r="A959" s="468" t="s">
        <v>860</v>
      </c>
      <c r="B959" s="472" t="s">
        <v>352</v>
      </c>
      <c r="C959" s="325"/>
      <c r="D959" s="325"/>
      <c r="E959" s="339"/>
      <c r="F959" s="298" t="str">
        <f t="shared" si="43"/>
        <v>否</v>
      </c>
      <c r="G959" s="173" t="str">
        <f t="shared" si="44"/>
        <v>项</v>
      </c>
    </row>
    <row r="960" ht="36" customHeight="1" spans="1:7">
      <c r="A960" s="468" t="s">
        <v>861</v>
      </c>
      <c r="B960" s="472" t="s">
        <v>862</v>
      </c>
      <c r="C960" s="325"/>
      <c r="D960" s="325"/>
      <c r="E960" s="339"/>
      <c r="F960" s="298" t="str">
        <f t="shared" si="43"/>
        <v>否</v>
      </c>
      <c r="G960" s="173" t="str">
        <f t="shared" si="44"/>
        <v>项</v>
      </c>
    </row>
    <row r="961" ht="36" customHeight="1" spans="1:7">
      <c r="A961" s="465">
        <v>214</v>
      </c>
      <c r="B961" s="323" t="s">
        <v>93</v>
      </c>
      <c r="C961" s="325">
        <f>C962+C1017</f>
        <v>6766</v>
      </c>
      <c r="D961" s="325">
        <f>D962+D1017</f>
        <v>4824</v>
      </c>
      <c r="E961" s="339"/>
      <c r="F961" s="298" t="str">
        <f t="shared" si="43"/>
        <v>是</v>
      </c>
      <c r="G961" s="173" t="str">
        <f t="shared" si="44"/>
        <v>类</v>
      </c>
    </row>
    <row r="962" ht="36" customHeight="1" spans="1:7">
      <c r="A962" s="465">
        <v>21401</v>
      </c>
      <c r="B962" s="323" t="s">
        <v>863</v>
      </c>
      <c r="C962" s="325">
        <f>SUBTOTAL(9,C963:C984)</f>
        <v>6195</v>
      </c>
      <c r="D962" s="325">
        <v>4824</v>
      </c>
      <c r="E962" s="339"/>
      <c r="F962" s="298" t="str">
        <f t="shared" si="43"/>
        <v>是</v>
      </c>
      <c r="G962" s="173" t="str">
        <f t="shared" si="44"/>
        <v>款</v>
      </c>
    </row>
    <row r="963" ht="36" customHeight="1" spans="1:7">
      <c r="A963" s="465">
        <v>2140101</v>
      </c>
      <c r="B963" s="328" t="s">
        <v>138</v>
      </c>
      <c r="C963" s="325">
        <v>315</v>
      </c>
      <c r="D963" s="325">
        <v>342</v>
      </c>
      <c r="E963" s="334"/>
      <c r="F963" s="298" t="str">
        <f t="shared" si="43"/>
        <v>是</v>
      </c>
      <c r="G963" s="173" t="str">
        <f t="shared" si="44"/>
        <v>项</v>
      </c>
    </row>
    <row r="964" ht="36" customHeight="1" spans="1:7">
      <c r="A964" s="465">
        <v>2140102</v>
      </c>
      <c r="B964" s="328" t="s">
        <v>139</v>
      </c>
      <c r="C964" s="325"/>
      <c r="D964" s="325"/>
      <c r="E964" s="334"/>
      <c r="F964" s="298" t="str">
        <f t="shared" si="43"/>
        <v>否</v>
      </c>
      <c r="G964" s="173" t="str">
        <f t="shared" si="44"/>
        <v>项</v>
      </c>
    </row>
    <row r="965" ht="36" customHeight="1" spans="1:7">
      <c r="A965" s="465">
        <v>2140103</v>
      </c>
      <c r="B965" s="328" t="s">
        <v>140</v>
      </c>
      <c r="C965" s="325"/>
      <c r="D965" s="325"/>
      <c r="E965" s="334"/>
      <c r="F965" s="298" t="str">
        <f t="shared" si="43"/>
        <v>否</v>
      </c>
      <c r="G965" s="173" t="str">
        <f t="shared" si="44"/>
        <v>项</v>
      </c>
    </row>
    <row r="966" ht="36" customHeight="1" spans="1:7">
      <c r="A966" s="465">
        <v>2140104</v>
      </c>
      <c r="B966" s="328" t="s">
        <v>864</v>
      </c>
      <c r="C966" s="325"/>
      <c r="D966" s="325">
        <v>1700</v>
      </c>
      <c r="E966" s="334"/>
      <c r="F966" s="298" t="str">
        <f t="shared" si="43"/>
        <v>是</v>
      </c>
      <c r="G966" s="173" t="str">
        <f t="shared" si="44"/>
        <v>项</v>
      </c>
    </row>
    <row r="967" ht="36" customHeight="1" spans="1:7">
      <c r="A967" s="465">
        <v>2140106</v>
      </c>
      <c r="B967" s="328" t="s">
        <v>865</v>
      </c>
      <c r="C967" s="325">
        <v>2290</v>
      </c>
      <c r="D967" s="325">
        <v>1832</v>
      </c>
      <c r="E967" s="334"/>
      <c r="F967" s="298" t="str">
        <f t="shared" si="43"/>
        <v>是</v>
      </c>
      <c r="G967" s="173" t="str">
        <f t="shared" si="44"/>
        <v>项</v>
      </c>
    </row>
    <row r="968" ht="36" customHeight="1" spans="1:7">
      <c r="A968" s="465">
        <v>2140109</v>
      </c>
      <c r="B968" s="328" t="s">
        <v>866</v>
      </c>
      <c r="C968" s="325"/>
      <c r="D968" s="325"/>
      <c r="E968" s="334"/>
      <c r="F968" s="298" t="str">
        <f t="shared" si="43"/>
        <v>否</v>
      </c>
      <c r="G968" s="173" t="str">
        <f t="shared" si="44"/>
        <v>项</v>
      </c>
    </row>
    <row r="969" ht="36" customHeight="1" spans="1:7">
      <c r="A969" s="465">
        <v>2140110</v>
      </c>
      <c r="B969" s="328" t="s">
        <v>867</v>
      </c>
      <c r="C969" s="325"/>
      <c r="D969" s="325"/>
      <c r="E969" s="334"/>
      <c r="F969" s="298" t="str">
        <f t="shared" si="43"/>
        <v>否</v>
      </c>
      <c r="G969" s="173" t="str">
        <f t="shared" si="44"/>
        <v>项</v>
      </c>
    </row>
    <row r="970" ht="36" customHeight="1" spans="1:7">
      <c r="A970" s="465">
        <v>2140111</v>
      </c>
      <c r="B970" s="328" t="s">
        <v>868</v>
      </c>
      <c r="C970" s="325"/>
      <c r="D970" s="325"/>
      <c r="E970" s="334" t="str">
        <f>IF(C970&gt;0,D970/C970-1,IF(C970&lt;0,-(D970/C970-1),""))</f>
        <v/>
      </c>
      <c r="F970" s="298" t="str">
        <f t="shared" si="43"/>
        <v>否</v>
      </c>
      <c r="G970" s="173" t="str">
        <f t="shared" si="44"/>
        <v>项</v>
      </c>
    </row>
    <row r="971" ht="36" customHeight="1" spans="1:7">
      <c r="A971" s="465">
        <v>2140112</v>
      </c>
      <c r="B971" s="328" t="s">
        <v>869</v>
      </c>
      <c r="C971" s="325"/>
      <c r="D971" s="325"/>
      <c r="E971" s="334"/>
      <c r="F971" s="298" t="str">
        <f t="shared" si="43"/>
        <v>否</v>
      </c>
      <c r="G971" s="173" t="str">
        <f t="shared" si="44"/>
        <v>项</v>
      </c>
    </row>
    <row r="972" ht="36" customHeight="1" spans="1:7">
      <c r="A972" s="465">
        <v>2140114</v>
      </c>
      <c r="B972" s="328" t="s">
        <v>870</v>
      </c>
      <c r="C972" s="325"/>
      <c r="D972" s="325"/>
      <c r="E972" s="334"/>
      <c r="F972" s="298" t="str">
        <f t="shared" si="43"/>
        <v>否</v>
      </c>
      <c r="G972" s="173" t="str">
        <f t="shared" si="44"/>
        <v>项</v>
      </c>
    </row>
    <row r="973" ht="36" customHeight="1" spans="1:7">
      <c r="A973" s="465">
        <v>2140122</v>
      </c>
      <c r="B973" s="328" t="s">
        <v>871</v>
      </c>
      <c r="C973" s="325"/>
      <c r="D973" s="325"/>
      <c r="E973" s="334"/>
      <c r="F973" s="298" t="str">
        <f t="shared" si="43"/>
        <v>否</v>
      </c>
      <c r="G973" s="173" t="str">
        <f t="shared" si="44"/>
        <v>项</v>
      </c>
    </row>
    <row r="974" ht="36" customHeight="1" spans="1:7">
      <c r="A974" s="465">
        <v>2140123</v>
      </c>
      <c r="B974" s="328" t="s">
        <v>872</v>
      </c>
      <c r="C974" s="325"/>
      <c r="D974" s="325"/>
      <c r="E974" s="334"/>
      <c r="F974" s="298" t="str">
        <f t="shared" si="43"/>
        <v>否</v>
      </c>
      <c r="G974" s="173" t="str">
        <f t="shared" si="44"/>
        <v>项</v>
      </c>
    </row>
    <row r="975" ht="36" customHeight="1" spans="1:7">
      <c r="A975" s="465">
        <v>2140127</v>
      </c>
      <c r="B975" s="328" t="s">
        <v>873</v>
      </c>
      <c r="C975" s="325"/>
      <c r="D975" s="325"/>
      <c r="E975" s="334"/>
      <c r="F975" s="298" t="str">
        <f t="shared" si="43"/>
        <v>否</v>
      </c>
      <c r="G975" s="173" t="str">
        <f t="shared" si="44"/>
        <v>项</v>
      </c>
    </row>
    <row r="976" ht="36" customHeight="1" spans="1:7">
      <c r="A976" s="465">
        <v>2140128</v>
      </c>
      <c r="B976" s="328" t="s">
        <v>874</v>
      </c>
      <c r="C976" s="325"/>
      <c r="D976" s="325"/>
      <c r="E976" s="334"/>
      <c r="F976" s="298" t="str">
        <f t="shared" si="43"/>
        <v>否</v>
      </c>
      <c r="G976" s="173" t="str">
        <f t="shared" si="44"/>
        <v>项</v>
      </c>
    </row>
    <row r="977" ht="36" customHeight="1" spans="1:7">
      <c r="A977" s="465">
        <v>2140129</v>
      </c>
      <c r="B977" s="328" t="s">
        <v>875</v>
      </c>
      <c r="C977" s="325"/>
      <c r="D977" s="325"/>
      <c r="E977" s="334"/>
      <c r="F977" s="298" t="str">
        <f t="shared" si="43"/>
        <v>否</v>
      </c>
      <c r="G977" s="173" t="str">
        <f t="shared" si="44"/>
        <v>项</v>
      </c>
    </row>
    <row r="978" ht="36" customHeight="1" spans="1:7">
      <c r="A978" s="465">
        <v>2140130</v>
      </c>
      <c r="B978" s="328" t="s">
        <v>876</v>
      </c>
      <c r="C978" s="325"/>
      <c r="D978" s="325"/>
      <c r="E978" s="334" t="str">
        <f>IF(C978&gt;0,D978/C978-1,IF(C978&lt;0,-(D978/C978-1),""))</f>
        <v/>
      </c>
      <c r="F978" s="298" t="str">
        <f t="shared" si="43"/>
        <v>否</v>
      </c>
      <c r="G978" s="173" t="str">
        <f t="shared" si="44"/>
        <v>项</v>
      </c>
    </row>
    <row r="979" ht="36" customHeight="1" spans="1:7">
      <c r="A979" s="465">
        <v>2140131</v>
      </c>
      <c r="B979" s="328" t="s">
        <v>877</v>
      </c>
      <c r="C979" s="325"/>
      <c r="D979" s="325"/>
      <c r="E979" s="334"/>
      <c r="F979" s="298" t="str">
        <f t="shared" si="43"/>
        <v>否</v>
      </c>
      <c r="G979" s="173" t="str">
        <f t="shared" si="44"/>
        <v>项</v>
      </c>
    </row>
    <row r="980" ht="36" customHeight="1" spans="1:7">
      <c r="A980" s="465">
        <v>2140133</v>
      </c>
      <c r="B980" s="328" t="s">
        <v>878</v>
      </c>
      <c r="C980" s="325"/>
      <c r="D980" s="325"/>
      <c r="E980" s="334" t="str">
        <f>IF(C980&gt;0,D980/C980-1,IF(C980&lt;0,-(D980/C980-1),""))</f>
        <v/>
      </c>
      <c r="F980" s="298" t="str">
        <f t="shared" si="43"/>
        <v>否</v>
      </c>
      <c r="G980" s="173" t="str">
        <f t="shared" si="44"/>
        <v>项</v>
      </c>
    </row>
    <row r="981" ht="36" customHeight="1" spans="1:7">
      <c r="A981" s="465">
        <v>2140136</v>
      </c>
      <c r="B981" s="328" t="s">
        <v>879</v>
      </c>
      <c r="C981" s="325"/>
      <c r="D981" s="325"/>
      <c r="E981" s="334"/>
      <c r="F981" s="298" t="str">
        <f t="shared" si="43"/>
        <v>否</v>
      </c>
      <c r="G981" s="173" t="str">
        <f t="shared" si="44"/>
        <v>项</v>
      </c>
    </row>
    <row r="982" ht="36" customHeight="1" spans="1:7">
      <c r="A982" s="465">
        <v>2140138</v>
      </c>
      <c r="B982" s="328" t="s">
        <v>880</v>
      </c>
      <c r="C982" s="325"/>
      <c r="D982" s="325"/>
      <c r="E982" s="334"/>
      <c r="F982" s="298" t="str">
        <f t="shared" si="43"/>
        <v>否</v>
      </c>
      <c r="G982" s="173" t="str">
        <f t="shared" si="44"/>
        <v>项</v>
      </c>
    </row>
    <row r="983" ht="36" customHeight="1" spans="1:7">
      <c r="A983" s="465">
        <v>2140139</v>
      </c>
      <c r="B983" s="328" t="s">
        <v>881</v>
      </c>
      <c r="C983" s="325"/>
      <c r="D983" s="325"/>
      <c r="E983" s="334"/>
      <c r="F983" s="298" t="str">
        <f t="shared" si="43"/>
        <v>否</v>
      </c>
      <c r="G983" s="173" t="str">
        <f t="shared" si="44"/>
        <v>项</v>
      </c>
    </row>
    <row r="984" ht="36" customHeight="1" spans="1:7">
      <c r="A984" s="465">
        <v>2140199</v>
      </c>
      <c r="B984" s="328" t="s">
        <v>882</v>
      </c>
      <c r="C984" s="325">
        <v>3590</v>
      </c>
      <c r="D984" s="325">
        <v>950</v>
      </c>
      <c r="E984" s="334"/>
      <c r="F984" s="298" t="str">
        <f t="shared" si="43"/>
        <v>是</v>
      </c>
      <c r="G984" s="173" t="str">
        <f t="shared" si="44"/>
        <v>项</v>
      </c>
    </row>
    <row r="985" ht="36" customHeight="1" spans="1:7">
      <c r="A985" s="465">
        <v>21402</v>
      </c>
      <c r="B985" s="323" t="s">
        <v>883</v>
      </c>
      <c r="C985" s="325"/>
      <c r="D985" s="325"/>
      <c r="E985" s="339"/>
      <c r="F985" s="298" t="str">
        <f t="shared" ref="F985:F1048" si="45">IF(LEN(A985)=3,"是",IF(B985&lt;&gt;"",IF(SUM(C985:D985)&lt;&gt;0,"是","否"),"是"))</f>
        <v>否</v>
      </c>
      <c r="G985" s="173" t="str">
        <f t="shared" ref="G985:G1048" si="46">IF(LEN(A985)=3,"类",IF(LEN(A985)=5,"款","项"))</f>
        <v>款</v>
      </c>
    </row>
    <row r="986" ht="36" customHeight="1" spans="1:7">
      <c r="A986" s="465">
        <v>2140201</v>
      </c>
      <c r="B986" s="328" t="s">
        <v>138</v>
      </c>
      <c r="C986" s="325"/>
      <c r="D986" s="325"/>
      <c r="E986" s="334" t="str">
        <f>IF(C986&gt;0,D986/C986-1,IF(C986&lt;0,-(D986/C986-1),""))</f>
        <v/>
      </c>
      <c r="F986" s="298" t="str">
        <f t="shared" si="45"/>
        <v>否</v>
      </c>
      <c r="G986" s="173" t="str">
        <f t="shared" si="46"/>
        <v>项</v>
      </c>
    </row>
    <row r="987" ht="36" customHeight="1" spans="1:7">
      <c r="A987" s="465">
        <v>2140202</v>
      </c>
      <c r="B987" s="328" t="s">
        <v>139</v>
      </c>
      <c r="C987" s="325"/>
      <c r="D987" s="325"/>
      <c r="E987" s="334" t="str">
        <f>IF(C987&gt;0,D987/C987-1,IF(C987&lt;0,-(D987/C987-1),""))</f>
        <v/>
      </c>
      <c r="F987" s="298" t="str">
        <f t="shared" si="45"/>
        <v>否</v>
      </c>
      <c r="G987" s="173" t="str">
        <f t="shared" si="46"/>
        <v>项</v>
      </c>
    </row>
    <row r="988" ht="36" customHeight="1" spans="1:7">
      <c r="A988" s="465">
        <v>2140203</v>
      </c>
      <c r="B988" s="328" t="s">
        <v>140</v>
      </c>
      <c r="C988" s="325"/>
      <c r="D988" s="325"/>
      <c r="E988" s="334" t="str">
        <f>IF(C988&gt;0,D988/C988-1,IF(C988&lt;0,-(D988/C988-1),""))</f>
        <v/>
      </c>
      <c r="F988" s="298" t="str">
        <f t="shared" si="45"/>
        <v>否</v>
      </c>
      <c r="G988" s="173" t="str">
        <f t="shared" si="46"/>
        <v>项</v>
      </c>
    </row>
    <row r="989" ht="36" customHeight="1" spans="1:7">
      <c r="A989" s="465">
        <v>2140204</v>
      </c>
      <c r="B989" s="328" t="s">
        <v>884</v>
      </c>
      <c r="C989" s="325"/>
      <c r="D989" s="325"/>
      <c r="E989" s="334"/>
      <c r="F989" s="298" t="str">
        <f t="shared" si="45"/>
        <v>否</v>
      </c>
      <c r="G989" s="173" t="str">
        <f t="shared" si="46"/>
        <v>项</v>
      </c>
    </row>
    <row r="990" ht="36" customHeight="1" spans="1:7">
      <c r="A990" s="465">
        <v>2140205</v>
      </c>
      <c r="B990" s="328" t="s">
        <v>885</v>
      </c>
      <c r="C990" s="325"/>
      <c r="D990" s="325"/>
      <c r="E990" s="334" t="str">
        <f>IF(C990&gt;0,D990/C990-1,IF(C990&lt;0,-(D990/C990-1),""))</f>
        <v/>
      </c>
      <c r="F990" s="298" t="str">
        <f t="shared" si="45"/>
        <v>否</v>
      </c>
      <c r="G990" s="173" t="str">
        <f t="shared" si="46"/>
        <v>项</v>
      </c>
    </row>
    <row r="991" ht="36" customHeight="1" spans="1:7">
      <c r="A991" s="465">
        <v>2140206</v>
      </c>
      <c r="B991" s="328" t="s">
        <v>886</v>
      </c>
      <c r="C991" s="325"/>
      <c r="D991" s="325"/>
      <c r="E991" s="334"/>
      <c r="F991" s="298" t="str">
        <f t="shared" si="45"/>
        <v>否</v>
      </c>
      <c r="G991" s="173" t="str">
        <f t="shared" si="46"/>
        <v>项</v>
      </c>
    </row>
    <row r="992" ht="36" customHeight="1" spans="1:7">
      <c r="A992" s="465">
        <v>2140207</v>
      </c>
      <c r="B992" s="328" t="s">
        <v>887</v>
      </c>
      <c r="C992" s="325"/>
      <c r="D992" s="325"/>
      <c r="E992" s="334"/>
      <c r="F992" s="298" t="str">
        <f t="shared" si="45"/>
        <v>否</v>
      </c>
      <c r="G992" s="173" t="str">
        <f t="shared" si="46"/>
        <v>项</v>
      </c>
    </row>
    <row r="993" ht="36" customHeight="1" spans="1:7">
      <c r="A993" s="465">
        <v>2140208</v>
      </c>
      <c r="B993" s="328" t="s">
        <v>888</v>
      </c>
      <c r="C993" s="325"/>
      <c r="D993" s="325"/>
      <c r="E993" s="334" t="str">
        <f>IF(C993&gt;0,D993/C993-1,IF(C993&lt;0,-(D993/C993-1),""))</f>
        <v/>
      </c>
      <c r="F993" s="298" t="str">
        <f t="shared" si="45"/>
        <v>否</v>
      </c>
      <c r="G993" s="173" t="str">
        <f t="shared" si="46"/>
        <v>项</v>
      </c>
    </row>
    <row r="994" ht="36" customHeight="1" spans="1:7">
      <c r="A994" s="465">
        <v>2140299</v>
      </c>
      <c r="B994" s="328" t="s">
        <v>889</v>
      </c>
      <c r="C994" s="325"/>
      <c r="D994" s="325"/>
      <c r="E994" s="334"/>
      <c r="F994" s="298" t="str">
        <f t="shared" si="45"/>
        <v>否</v>
      </c>
      <c r="G994" s="173" t="str">
        <f t="shared" si="46"/>
        <v>项</v>
      </c>
    </row>
    <row r="995" ht="36" customHeight="1" spans="1:7">
      <c r="A995" s="465">
        <v>21403</v>
      </c>
      <c r="B995" s="323" t="s">
        <v>890</v>
      </c>
      <c r="C995" s="325"/>
      <c r="D995" s="325"/>
      <c r="E995" s="339"/>
      <c r="F995" s="298" t="str">
        <f t="shared" si="45"/>
        <v>否</v>
      </c>
      <c r="G995" s="173" t="str">
        <f t="shared" si="46"/>
        <v>款</v>
      </c>
    </row>
    <row r="996" ht="36" customHeight="1" spans="1:7">
      <c r="A996" s="465">
        <v>2140301</v>
      </c>
      <c r="B996" s="328" t="s">
        <v>138</v>
      </c>
      <c r="C996" s="325"/>
      <c r="D996" s="325"/>
      <c r="E996" s="334" t="str">
        <f t="shared" ref="E996:E1001" si="47">IF(C996&gt;0,D996/C996-1,IF(C996&lt;0,-(D996/C996-1),""))</f>
        <v/>
      </c>
      <c r="F996" s="298" t="str">
        <f t="shared" si="45"/>
        <v>否</v>
      </c>
      <c r="G996" s="173" t="str">
        <f t="shared" si="46"/>
        <v>项</v>
      </c>
    </row>
    <row r="997" ht="36" customHeight="1" spans="1:7">
      <c r="A997" s="465">
        <v>2140302</v>
      </c>
      <c r="B997" s="328" t="s">
        <v>139</v>
      </c>
      <c r="C997" s="325"/>
      <c r="D997" s="325"/>
      <c r="E997" s="334" t="str">
        <f t="shared" si="47"/>
        <v/>
      </c>
      <c r="F997" s="298" t="str">
        <f t="shared" si="45"/>
        <v>否</v>
      </c>
      <c r="G997" s="173" t="str">
        <f t="shared" si="46"/>
        <v>项</v>
      </c>
    </row>
    <row r="998" ht="36" customHeight="1" spans="1:7">
      <c r="A998" s="465">
        <v>2140303</v>
      </c>
      <c r="B998" s="328" t="s">
        <v>140</v>
      </c>
      <c r="C998" s="325"/>
      <c r="D998" s="325"/>
      <c r="E998" s="334" t="str">
        <f t="shared" si="47"/>
        <v/>
      </c>
      <c r="F998" s="298" t="str">
        <f t="shared" si="45"/>
        <v>否</v>
      </c>
      <c r="G998" s="173" t="str">
        <f t="shared" si="46"/>
        <v>项</v>
      </c>
    </row>
    <row r="999" ht="36" customHeight="1" spans="1:7">
      <c r="A999" s="465">
        <v>2140304</v>
      </c>
      <c r="B999" s="328" t="s">
        <v>891</v>
      </c>
      <c r="C999" s="325"/>
      <c r="D999" s="325"/>
      <c r="E999" s="334" t="str">
        <f t="shared" si="47"/>
        <v/>
      </c>
      <c r="F999" s="298" t="str">
        <f t="shared" si="45"/>
        <v>否</v>
      </c>
      <c r="G999" s="173" t="str">
        <f t="shared" si="46"/>
        <v>项</v>
      </c>
    </row>
    <row r="1000" ht="36" customHeight="1" spans="1:7">
      <c r="A1000" s="465">
        <v>2140305</v>
      </c>
      <c r="B1000" s="328" t="s">
        <v>892</v>
      </c>
      <c r="C1000" s="325"/>
      <c r="D1000" s="325"/>
      <c r="E1000" s="334" t="str">
        <f t="shared" si="47"/>
        <v/>
      </c>
      <c r="F1000" s="298" t="str">
        <f t="shared" si="45"/>
        <v>否</v>
      </c>
      <c r="G1000" s="173" t="str">
        <f t="shared" si="46"/>
        <v>项</v>
      </c>
    </row>
    <row r="1001" ht="36" customHeight="1" spans="1:7">
      <c r="A1001" s="465">
        <v>2140306</v>
      </c>
      <c r="B1001" s="328" t="s">
        <v>893</v>
      </c>
      <c r="C1001" s="325"/>
      <c r="D1001" s="325"/>
      <c r="E1001" s="334" t="str">
        <f t="shared" si="47"/>
        <v/>
      </c>
      <c r="F1001" s="298" t="str">
        <f t="shared" si="45"/>
        <v>否</v>
      </c>
      <c r="G1001" s="173" t="str">
        <f t="shared" si="46"/>
        <v>项</v>
      </c>
    </row>
    <row r="1002" ht="36" customHeight="1" spans="1:7">
      <c r="A1002" s="465">
        <v>2140307</v>
      </c>
      <c r="B1002" s="328" t="s">
        <v>894</v>
      </c>
      <c r="C1002" s="325"/>
      <c r="D1002" s="325"/>
      <c r="E1002" s="334"/>
      <c r="F1002" s="298" t="str">
        <f t="shared" si="45"/>
        <v>否</v>
      </c>
      <c r="G1002" s="173" t="str">
        <f t="shared" si="46"/>
        <v>项</v>
      </c>
    </row>
    <row r="1003" ht="36" customHeight="1" spans="1:7">
      <c r="A1003" s="465">
        <v>2140308</v>
      </c>
      <c r="B1003" s="328" t="s">
        <v>895</v>
      </c>
      <c r="C1003" s="325"/>
      <c r="D1003" s="325"/>
      <c r="E1003" s="334"/>
      <c r="F1003" s="298" t="str">
        <f t="shared" si="45"/>
        <v>否</v>
      </c>
      <c r="G1003" s="173" t="str">
        <f t="shared" si="46"/>
        <v>项</v>
      </c>
    </row>
    <row r="1004" ht="36" customHeight="1" spans="1:7">
      <c r="A1004" s="465">
        <v>2140399</v>
      </c>
      <c r="B1004" s="328" t="s">
        <v>896</v>
      </c>
      <c r="C1004" s="325"/>
      <c r="D1004" s="325"/>
      <c r="E1004" s="334"/>
      <c r="F1004" s="298" t="str">
        <f t="shared" si="45"/>
        <v>否</v>
      </c>
      <c r="G1004" s="173" t="str">
        <f t="shared" si="46"/>
        <v>项</v>
      </c>
    </row>
    <row r="1005" ht="36" customHeight="1" spans="1:7">
      <c r="A1005" s="465">
        <v>21404</v>
      </c>
      <c r="B1005" s="323" t="s">
        <v>897</v>
      </c>
      <c r="C1005" s="325"/>
      <c r="D1005" s="325"/>
      <c r="E1005" s="339" t="str">
        <f t="shared" ref="E1005:E1021" si="48">IF(C1005&gt;0,D1005/C1005-1,IF(C1005&lt;0,-(D1005/C1005-1),""))</f>
        <v/>
      </c>
      <c r="F1005" s="298" t="str">
        <f t="shared" si="45"/>
        <v>否</v>
      </c>
      <c r="G1005" s="173" t="str">
        <f t="shared" si="46"/>
        <v>款</v>
      </c>
    </row>
    <row r="1006" ht="36" customHeight="1" spans="1:7">
      <c r="A1006" s="465">
        <v>2140401</v>
      </c>
      <c r="B1006" s="328" t="s">
        <v>898</v>
      </c>
      <c r="C1006" s="325"/>
      <c r="D1006" s="325"/>
      <c r="E1006" s="334" t="str">
        <f t="shared" si="48"/>
        <v/>
      </c>
      <c r="F1006" s="298" t="str">
        <f t="shared" si="45"/>
        <v>否</v>
      </c>
      <c r="G1006" s="173" t="str">
        <f t="shared" si="46"/>
        <v>项</v>
      </c>
    </row>
    <row r="1007" ht="36" customHeight="1" spans="1:7">
      <c r="A1007" s="465">
        <v>2140402</v>
      </c>
      <c r="B1007" s="328" t="s">
        <v>899</v>
      </c>
      <c r="C1007" s="325"/>
      <c r="D1007" s="325"/>
      <c r="E1007" s="334" t="str">
        <f t="shared" si="48"/>
        <v/>
      </c>
      <c r="F1007" s="298" t="str">
        <f t="shared" si="45"/>
        <v>否</v>
      </c>
      <c r="G1007" s="173" t="str">
        <f t="shared" si="46"/>
        <v>项</v>
      </c>
    </row>
    <row r="1008" ht="36" customHeight="1" spans="1:7">
      <c r="A1008" s="465">
        <v>2140403</v>
      </c>
      <c r="B1008" s="328" t="s">
        <v>900</v>
      </c>
      <c r="C1008" s="325"/>
      <c r="D1008" s="325"/>
      <c r="E1008" s="334" t="str">
        <f t="shared" si="48"/>
        <v/>
      </c>
      <c r="F1008" s="298" t="str">
        <f t="shared" si="45"/>
        <v>否</v>
      </c>
      <c r="G1008" s="173" t="str">
        <f t="shared" si="46"/>
        <v>项</v>
      </c>
    </row>
    <row r="1009" ht="36" customHeight="1" spans="1:7">
      <c r="A1009" s="465">
        <v>2140499</v>
      </c>
      <c r="B1009" s="328" t="s">
        <v>901</v>
      </c>
      <c r="C1009" s="325"/>
      <c r="D1009" s="325"/>
      <c r="E1009" s="334" t="str">
        <f t="shared" si="48"/>
        <v/>
      </c>
      <c r="F1009" s="298" t="str">
        <f t="shared" si="45"/>
        <v>否</v>
      </c>
      <c r="G1009" s="173" t="str">
        <f t="shared" si="46"/>
        <v>项</v>
      </c>
    </row>
    <row r="1010" ht="36" customHeight="1" spans="1:7">
      <c r="A1010" s="465">
        <v>21405</v>
      </c>
      <c r="B1010" s="323" t="s">
        <v>902</v>
      </c>
      <c r="C1010" s="325"/>
      <c r="D1010" s="325"/>
      <c r="E1010" s="339" t="str">
        <f t="shared" si="48"/>
        <v/>
      </c>
      <c r="F1010" s="298" t="str">
        <f t="shared" si="45"/>
        <v>否</v>
      </c>
      <c r="G1010" s="173" t="str">
        <f t="shared" si="46"/>
        <v>款</v>
      </c>
    </row>
    <row r="1011" ht="36" customHeight="1" spans="1:7">
      <c r="A1011" s="465">
        <v>2140501</v>
      </c>
      <c r="B1011" s="328" t="s">
        <v>138</v>
      </c>
      <c r="C1011" s="325"/>
      <c r="D1011" s="325"/>
      <c r="E1011" s="334" t="str">
        <f t="shared" si="48"/>
        <v/>
      </c>
      <c r="F1011" s="298" t="str">
        <f t="shared" si="45"/>
        <v>否</v>
      </c>
      <c r="G1011" s="173" t="str">
        <f t="shared" si="46"/>
        <v>项</v>
      </c>
    </row>
    <row r="1012" ht="36" customHeight="1" spans="1:7">
      <c r="A1012" s="465">
        <v>2140502</v>
      </c>
      <c r="B1012" s="328" t="s">
        <v>139</v>
      </c>
      <c r="C1012" s="325"/>
      <c r="D1012" s="325"/>
      <c r="E1012" s="334" t="str">
        <f t="shared" si="48"/>
        <v/>
      </c>
      <c r="F1012" s="298" t="str">
        <f t="shared" si="45"/>
        <v>否</v>
      </c>
      <c r="G1012" s="173" t="str">
        <f t="shared" si="46"/>
        <v>项</v>
      </c>
    </row>
    <row r="1013" ht="36" customHeight="1" spans="1:7">
      <c r="A1013" s="465">
        <v>2140503</v>
      </c>
      <c r="B1013" s="328" t="s">
        <v>140</v>
      </c>
      <c r="C1013" s="325"/>
      <c r="D1013" s="325"/>
      <c r="E1013" s="334" t="str">
        <f t="shared" si="48"/>
        <v/>
      </c>
      <c r="F1013" s="298" t="str">
        <f t="shared" si="45"/>
        <v>否</v>
      </c>
      <c r="G1013" s="173" t="str">
        <f t="shared" si="46"/>
        <v>项</v>
      </c>
    </row>
    <row r="1014" ht="36" customHeight="1" spans="1:7">
      <c r="A1014" s="465">
        <v>2140504</v>
      </c>
      <c r="B1014" s="328" t="s">
        <v>888</v>
      </c>
      <c r="C1014" s="325"/>
      <c r="D1014" s="325"/>
      <c r="E1014" s="334" t="str">
        <f t="shared" si="48"/>
        <v/>
      </c>
      <c r="F1014" s="298" t="str">
        <f t="shared" si="45"/>
        <v>否</v>
      </c>
      <c r="G1014" s="173" t="str">
        <f t="shared" si="46"/>
        <v>项</v>
      </c>
    </row>
    <row r="1015" ht="36" customHeight="1" spans="1:7">
      <c r="A1015" s="465">
        <v>2140505</v>
      </c>
      <c r="B1015" s="328" t="s">
        <v>903</v>
      </c>
      <c r="C1015" s="325"/>
      <c r="D1015" s="325"/>
      <c r="E1015" s="334" t="str">
        <f t="shared" si="48"/>
        <v/>
      </c>
      <c r="F1015" s="298" t="str">
        <f t="shared" si="45"/>
        <v>否</v>
      </c>
      <c r="G1015" s="173" t="str">
        <f t="shared" si="46"/>
        <v>项</v>
      </c>
    </row>
    <row r="1016" ht="36" customHeight="1" spans="1:7">
      <c r="A1016" s="465">
        <v>2140599</v>
      </c>
      <c r="B1016" s="328" t="s">
        <v>904</v>
      </c>
      <c r="C1016" s="325"/>
      <c r="D1016" s="325"/>
      <c r="E1016" s="334" t="str">
        <f t="shared" si="48"/>
        <v/>
      </c>
      <c r="F1016" s="298" t="str">
        <f t="shared" si="45"/>
        <v>否</v>
      </c>
      <c r="G1016" s="173" t="str">
        <f t="shared" si="46"/>
        <v>项</v>
      </c>
    </row>
    <row r="1017" ht="36" customHeight="1" spans="1:7">
      <c r="A1017" s="465">
        <v>21406</v>
      </c>
      <c r="B1017" s="323" t="s">
        <v>905</v>
      </c>
      <c r="C1017" s="325">
        <f>C1019</f>
        <v>571</v>
      </c>
      <c r="D1017" s="325">
        <v>0</v>
      </c>
      <c r="E1017" s="339">
        <f t="shared" si="48"/>
        <v>-1</v>
      </c>
      <c r="F1017" s="298" t="str">
        <f t="shared" si="45"/>
        <v>是</v>
      </c>
      <c r="G1017" s="173" t="str">
        <f t="shared" si="46"/>
        <v>款</v>
      </c>
    </row>
    <row r="1018" ht="36" customHeight="1" spans="1:7">
      <c r="A1018" s="465">
        <v>2140601</v>
      </c>
      <c r="B1018" s="328" t="s">
        <v>906</v>
      </c>
      <c r="C1018" s="325"/>
      <c r="D1018" s="325"/>
      <c r="E1018" s="334" t="str">
        <f t="shared" si="48"/>
        <v/>
      </c>
      <c r="F1018" s="298" t="str">
        <f t="shared" si="45"/>
        <v>否</v>
      </c>
      <c r="G1018" s="173" t="str">
        <f t="shared" si="46"/>
        <v>项</v>
      </c>
    </row>
    <row r="1019" ht="36" customHeight="1" spans="1:7">
      <c r="A1019" s="465">
        <v>2140602</v>
      </c>
      <c r="B1019" s="328" t="s">
        <v>907</v>
      </c>
      <c r="C1019" s="325">
        <v>571</v>
      </c>
      <c r="D1019" s="325">
        <v>0</v>
      </c>
      <c r="E1019" s="334">
        <f t="shared" si="48"/>
        <v>-1</v>
      </c>
      <c r="F1019" s="298" t="str">
        <f t="shared" si="45"/>
        <v>是</v>
      </c>
      <c r="G1019" s="173" t="str">
        <f t="shared" si="46"/>
        <v>项</v>
      </c>
    </row>
    <row r="1020" ht="36" customHeight="1" spans="1:7">
      <c r="A1020" s="465">
        <v>2140603</v>
      </c>
      <c r="B1020" s="328" t="s">
        <v>908</v>
      </c>
      <c r="C1020" s="325"/>
      <c r="D1020" s="325"/>
      <c r="E1020" s="334" t="str">
        <f t="shared" si="48"/>
        <v/>
      </c>
      <c r="F1020" s="298" t="str">
        <f t="shared" si="45"/>
        <v>否</v>
      </c>
      <c r="G1020" s="173" t="str">
        <f t="shared" si="46"/>
        <v>项</v>
      </c>
    </row>
    <row r="1021" ht="36" customHeight="1" spans="1:7">
      <c r="A1021" s="465">
        <v>2140699</v>
      </c>
      <c r="B1021" s="328" t="s">
        <v>909</v>
      </c>
      <c r="C1021" s="325"/>
      <c r="D1021" s="325"/>
      <c r="E1021" s="334" t="str">
        <f t="shared" si="48"/>
        <v/>
      </c>
      <c r="F1021" s="298" t="str">
        <f t="shared" si="45"/>
        <v>否</v>
      </c>
      <c r="G1021" s="173" t="str">
        <f t="shared" si="46"/>
        <v>项</v>
      </c>
    </row>
    <row r="1022" ht="36" customHeight="1" spans="1:7">
      <c r="A1022" s="465">
        <v>21499</v>
      </c>
      <c r="B1022" s="323" t="s">
        <v>910</v>
      </c>
      <c r="C1022" s="325">
        <v>0</v>
      </c>
      <c r="D1022" s="325"/>
      <c r="E1022" s="339"/>
      <c r="F1022" s="298" t="str">
        <f t="shared" si="45"/>
        <v>否</v>
      </c>
      <c r="G1022" s="173" t="str">
        <f t="shared" si="46"/>
        <v>款</v>
      </c>
    </row>
    <row r="1023" ht="36" customHeight="1" spans="1:7">
      <c r="A1023" s="465">
        <v>2149901</v>
      </c>
      <c r="B1023" s="328" t="s">
        <v>911</v>
      </c>
      <c r="C1023" s="325"/>
      <c r="D1023" s="325"/>
      <c r="E1023" s="334" t="str">
        <f>IF(C1023&gt;0,D1023/C1023-1,IF(C1023&lt;0,-(D1023/C1023-1),""))</f>
        <v/>
      </c>
      <c r="F1023" s="298" t="str">
        <f t="shared" si="45"/>
        <v>否</v>
      </c>
      <c r="G1023" s="173" t="str">
        <f t="shared" si="46"/>
        <v>项</v>
      </c>
    </row>
    <row r="1024" ht="36" customHeight="1" spans="1:7">
      <c r="A1024" s="465">
        <v>2149999</v>
      </c>
      <c r="B1024" s="328" t="s">
        <v>912</v>
      </c>
      <c r="C1024" s="325">
        <v>0</v>
      </c>
      <c r="D1024" s="325"/>
      <c r="E1024" s="334"/>
      <c r="F1024" s="298" t="str">
        <f t="shared" si="45"/>
        <v>否</v>
      </c>
      <c r="G1024" s="173" t="str">
        <f t="shared" si="46"/>
        <v>项</v>
      </c>
    </row>
    <row r="1025" ht="36" customHeight="1" spans="1:7">
      <c r="A1025" s="473" t="s">
        <v>913</v>
      </c>
      <c r="B1025" s="472" t="s">
        <v>352</v>
      </c>
      <c r="C1025" s="325"/>
      <c r="D1025" s="325"/>
      <c r="E1025" s="339"/>
      <c r="F1025" s="298" t="str">
        <f t="shared" si="45"/>
        <v>否</v>
      </c>
      <c r="G1025" s="173" t="str">
        <f t="shared" si="46"/>
        <v>项</v>
      </c>
    </row>
    <row r="1026" ht="36" customHeight="1" spans="1:7">
      <c r="A1026" s="465">
        <v>215</v>
      </c>
      <c r="B1026" s="323" t="s">
        <v>95</v>
      </c>
      <c r="C1026" s="325">
        <f>C1027+C1037+C1058</f>
        <v>2243</v>
      </c>
      <c r="D1026" s="325">
        <f>D1027+D1037+D1058</f>
        <v>1970</v>
      </c>
      <c r="E1026" s="339"/>
      <c r="F1026" s="298" t="str">
        <f t="shared" si="45"/>
        <v>是</v>
      </c>
      <c r="G1026" s="173" t="str">
        <f t="shared" si="46"/>
        <v>类</v>
      </c>
    </row>
    <row r="1027" ht="36" customHeight="1" spans="1:7">
      <c r="A1027" s="465">
        <v>21501</v>
      </c>
      <c r="B1027" s="323" t="s">
        <v>914</v>
      </c>
      <c r="C1027" s="325">
        <f>SUBTOTAL(9,C1028:C1036)</f>
        <v>1119</v>
      </c>
      <c r="D1027" s="325">
        <v>951</v>
      </c>
      <c r="E1027" s="339"/>
      <c r="F1027" s="298" t="str">
        <f t="shared" si="45"/>
        <v>是</v>
      </c>
      <c r="G1027" s="173" t="str">
        <f t="shared" si="46"/>
        <v>款</v>
      </c>
    </row>
    <row r="1028" ht="36" customHeight="1" spans="1:7">
      <c r="A1028" s="465">
        <v>2150101</v>
      </c>
      <c r="B1028" s="328" t="s">
        <v>138</v>
      </c>
      <c r="C1028" s="325">
        <v>1019</v>
      </c>
      <c r="D1028" s="325">
        <v>871</v>
      </c>
      <c r="E1028" s="334"/>
      <c r="F1028" s="298" t="str">
        <f t="shared" si="45"/>
        <v>是</v>
      </c>
      <c r="G1028" s="173" t="str">
        <f t="shared" si="46"/>
        <v>项</v>
      </c>
    </row>
    <row r="1029" ht="36" customHeight="1" spans="1:7">
      <c r="A1029" s="465">
        <v>2150102</v>
      </c>
      <c r="B1029" s="328" t="s">
        <v>139</v>
      </c>
      <c r="C1029" s="325"/>
      <c r="D1029" s="325"/>
      <c r="E1029" s="334" t="str">
        <f>IF(C1029&gt;0,D1029/C1029-1,IF(C1029&lt;0,-(D1029/C1029-1),""))</f>
        <v/>
      </c>
      <c r="F1029" s="298" t="str">
        <f t="shared" si="45"/>
        <v>否</v>
      </c>
      <c r="G1029" s="173" t="str">
        <f t="shared" si="46"/>
        <v>项</v>
      </c>
    </row>
    <row r="1030" ht="36" customHeight="1" spans="1:7">
      <c r="A1030" s="465">
        <v>2150103</v>
      </c>
      <c r="B1030" s="328" t="s">
        <v>140</v>
      </c>
      <c r="C1030" s="325"/>
      <c r="D1030" s="325"/>
      <c r="E1030" s="334" t="str">
        <f>IF(C1030&gt;0,D1030/C1030-1,IF(C1030&lt;0,-(D1030/C1030-1),""))</f>
        <v/>
      </c>
      <c r="F1030" s="298" t="str">
        <f t="shared" si="45"/>
        <v>否</v>
      </c>
      <c r="G1030" s="173" t="str">
        <f t="shared" si="46"/>
        <v>项</v>
      </c>
    </row>
    <row r="1031" ht="36" customHeight="1" spans="1:7">
      <c r="A1031" s="465">
        <v>2150104</v>
      </c>
      <c r="B1031" s="328" t="s">
        <v>915</v>
      </c>
      <c r="C1031" s="325"/>
      <c r="D1031" s="325"/>
      <c r="E1031" s="334"/>
      <c r="F1031" s="298" t="str">
        <f t="shared" si="45"/>
        <v>否</v>
      </c>
      <c r="G1031" s="173" t="str">
        <f t="shared" si="46"/>
        <v>项</v>
      </c>
    </row>
    <row r="1032" ht="36" customHeight="1" spans="1:7">
      <c r="A1032" s="465">
        <v>2150105</v>
      </c>
      <c r="B1032" s="328" t="s">
        <v>916</v>
      </c>
      <c r="C1032" s="325"/>
      <c r="D1032" s="325"/>
      <c r="E1032" s="334" t="str">
        <f>IF(C1032&gt;0,D1032/C1032-1,IF(C1032&lt;0,-(D1032/C1032-1),""))</f>
        <v/>
      </c>
      <c r="F1032" s="298" t="str">
        <f t="shared" si="45"/>
        <v>否</v>
      </c>
      <c r="G1032" s="173" t="str">
        <f t="shared" si="46"/>
        <v>项</v>
      </c>
    </row>
    <row r="1033" ht="36" customHeight="1" spans="1:7">
      <c r="A1033" s="465">
        <v>2150106</v>
      </c>
      <c r="B1033" s="328" t="s">
        <v>917</v>
      </c>
      <c r="C1033" s="325"/>
      <c r="D1033" s="325"/>
      <c r="E1033" s="334" t="str">
        <f>IF(C1033&gt;0,D1033/C1033-1,IF(C1033&lt;0,-(D1033/C1033-1),""))</f>
        <v/>
      </c>
      <c r="F1033" s="298" t="str">
        <f t="shared" si="45"/>
        <v>否</v>
      </c>
      <c r="G1033" s="173" t="str">
        <f t="shared" si="46"/>
        <v>项</v>
      </c>
    </row>
    <row r="1034" ht="36" customHeight="1" spans="1:7">
      <c r="A1034" s="465">
        <v>2150107</v>
      </c>
      <c r="B1034" s="328" t="s">
        <v>918</v>
      </c>
      <c r="C1034" s="325"/>
      <c r="D1034" s="325"/>
      <c r="E1034" s="334"/>
      <c r="F1034" s="298" t="str">
        <f t="shared" si="45"/>
        <v>否</v>
      </c>
      <c r="G1034" s="173" t="str">
        <f t="shared" si="46"/>
        <v>项</v>
      </c>
    </row>
    <row r="1035" ht="36" customHeight="1" spans="1:7">
      <c r="A1035" s="465">
        <v>2150108</v>
      </c>
      <c r="B1035" s="328" t="s">
        <v>919</v>
      </c>
      <c r="C1035" s="325"/>
      <c r="D1035" s="325"/>
      <c r="E1035" s="334" t="str">
        <f>IF(C1035&gt;0,D1035/C1035-1,IF(C1035&lt;0,-(D1035/C1035-1),""))</f>
        <v/>
      </c>
      <c r="F1035" s="298" t="str">
        <f t="shared" si="45"/>
        <v>否</v>
      </c>
      <c r="G1035" s="173" t="str">
        <f t="shared" si="46"/>
        <v>项</v>
      </c>
    </row>
    <row r="1036" ht="36" customHeight="1" spans="1:7">
      <c r="A1036" s="465">
        <v>2150199</v>
      </c>
      <c r="B1036" s="328" t="s">
        <v>920</v>
      </c>
      <c r="C1036" s="325">
        <v>100</v>
      </c>
      <c r="D1036" s="325">
        <v>80</v>
      </c>
      <c r="E1036" s="334"/>
      <c r="F1036" s="298" t="str">
        <f t="shared" si="45"/>
        <v>是</v>
      </c>
      <c r="G1036" s="173" t="str">
        <f t="shared" si="46"/>
        <v>项</v>
      </c>
    </row>
    <row r="1037" ht="36" customHeight="1" spans="1:7">
      <c r="A1037" s="465">
        <v>21502</v>
      </c>
      <c r="B1037" s="323" t="s">
        <v>921</v>
      </c>
      <c r="C1037" s="325">
        <f>C1038</f>
        <v>459</v>
      </c>
      <c r="D1037" s="325">
        <v>330</v>
      </c>
      <c r="E1037" s="339"/>
      <c r="F1037" s="298" t="str">
        <f t="shared" si="45"/>
        <v>是</v>
      </c>
      <c r="G1037" s="173" t="str">
        <f t="shared" si="46"/>
        <v>款</v>
      </c>
    </row>
    <row r="1038" ht="36" customHeight="1" spans="1:7">
      <c r="A1038" s="465">
        <v>2150201</v>
      </c>
      <c r="B1038" s="328" t="s">
        <v>138</v>
      </c>
      <c r="C1038" s="325">
        <v>459</v>
      </c>
      <c r="D1038" s="325">
        <v>330</v>
      </c>
      <c r="E1038" s="334"/>
      <c r="F1038" s="298" t="str">
        <f t="shared" si="45"/>
        <v>是</v>
      </c>
      <c r="G1038" s="173" t="str">
        <f t="shared" si="46"/>
        <v>项</v>
      </c>
    </row>
    <row r="1039" ht="36" customHeight="1" spans="1:7">
      <c r="A1039" s="465">
        <v>2150202</v>
      </c>
      <c r="B1039" s="328" t="s">
        <v>139</v>
      </c>
      <c r="C1039" s="325">
        <v>0</v>
      </c>
      <c r="D1039" s="325">
        <v>0</v>
      </c>
      <c r="E1039" s="334" t="str">
        <f>IF(C1039&gt;0,D1039/C1039-1,IF(C1039&lt;0,-(D1039/C1039-1),""))</f>
        <v/>
      </c>
      <c r="F1039" s="298" t="str">
        <f t="shared" si="45"/>
        <v>否</v>
      </c>
      <c r="G1039" s="173" t="str">
        <f t="shared" si="46"/>
        <v>项</v>
      </c>
    </row>
    <row r="1040" ht="36" customHeight="1" spans="1:7">
      <c r="A1040" s="465">
        <v>2150203</v>
      </c>
      <c r="B1040" s="328" t="s">
        <v>140</v>
      </c>
      <c r="C1040" s="325"/>
      <c r="D1040" s="325"/>
      <c r="E1040" s="334"/>
      <c r="F1040" s="298" t="str">
        <f t="shared" si="45"/>
        <v>否</v>
      </c>
      <c r="G1040" s="173" t="str">
        <f t="shared" si="46"/>
        <v>项</v>
      </c>
    </row>
    <row r="1041" ht="36" customHeight="1" spans="1:7">
      <c r="A1041" s="465">
        <v>2150204</v>
      </c>
      <c r="B1041" s="328" t="s">
        <v>922</v>
      </c>
      <c r="C1041" s="325"/>
      <c r="D1041" s="325"/>
      <c r="E1041" s="334"/>
      <c r="F1041" s="298" t="str">
        <f t="shared" si="45"/>
        <v>否</v>
      </c>
      <c r="G1041" s="173" t="str">
        <f t="shared" si="46"/>
        <v>项</v>
      </c>
    </row>
    <row r="1042" ht="36" customHeight="1" spans="1:7">
      <c r="A1042" s="465">
        <v>2150205</v>
      </c>
      <c r="B1042" s="328" t="s">
        <v>923</v>
      </c>
      <c r="C1042" s="325"/>
      <c r="D1042" s="325"/>
      <c r="E1042" s="334"/>
      <c r="F1042" s="298" t="str">
        <f t="shared" si="45"/>
        <v>否</v>
      </c>
      <c r="G1042" s="173" t="str">
        <f t="shared" si="46"/>
        <v>项</v>
      </c>
    </row>
    <row r="1043" ht="36" customHeight="1" spans="1:7">
      <c r="A1043" s="465">
        <v>2150206</v>
      </c>
      <c r="B1043" s="328" t="s">
        <v>924</v>
      </c>
      <c r="C1043" s="325"/>
      <c r="D1043" s="325"/>
      <c r="E1043" s="334" t="str">
        <f>IF(C1043&gt;0,D1043/C1043-1,IF(C1043&lt;0,-(D1043/C1043-1),""))</f>
        <v/>
      </c>
      <c r="F1043" s="298" t="str">
        <f t="shared" si="45"/>
        <v>否</v>
      </c>
      <c r="G1043" s="173" t="str">
        <f t="shared" si="46"/>
        <v>项</v>
      </c>
    </row>
    <row r="1044" ht="36" customHeight="1" spans="1:7">
      <c r="A1044" s="465">
        <v>2150207</v>
      </c>
      <c r="B1044" s="328" t="s">
        <v>925</v>
      </c>
      <c r="C1044" s="325"/>
      <c r="D1044" s="325"/>
      <c r="E1044" s="334"/>
      <c r="F1044" s="298" t="str">
        <f t="shared" si="45"/>
        <v>否</v>
      </c>
      <c r="G1044" s="173" t="str">
        <f t="shared" si="46"/>
        <v>项</v>
      </c>
    </row>
    <row r="1045" ht="36" customHeight="1" spans="1:7">
      <c r="A1045" s="465">
        <v>2150208</v>
      </c>
      <c r="B1045" s="328" t="s">
        <v>926</v>
      </c>
      <c r="C1045" s="325"/>
      <c r="D1045" s="325"/>
      <c r="E1045" s="334" t="str">
        <f t="shared" ref="E1045:E1051" si="49">IF(C1045&gt;0,D1045/C1045-1,IF(C1045&lt;0,-(D1045/C1045-1),""))</f>
        <v/>
      </c>
      <c r="F1045" s="298" t="str">
        <f t="shared" si="45"/>
        <v>否</v>
      </c>
      <c r="G1045" s="173" t="str">
        <f t="shared" si="46"/>
        <v>项</v>
      </c>
    </row>
    <row r="1046" ht="36" customHeight="1" spans="1:7">
      <c r="A1046" s="465">
        <v>2150209</v>
      </c>
      <c r="B1046" s="328" t="s">
        <v>927</v>
      </c>
      <c r="C1046" s="325"/>
      <c r="D1046" s="325"/>
      <c r="E1046" s="334" t="str">
        <f t="shared" si="49"/>
        <v/>
      </c>
      <c r="F1046" s="298" t="str">
        <f t="shared" si="45"/>
        <v>否</v>
      </c>
      <c r="G1046" s="173" t="str">
        <f t="shared" si="46"/>
        <v>项</v>
      </c>
    </row>
    <row r="1047" ht="36" customHeight="1" spans="1:7">
      <c r="A1047" s="465">
        <v>2150210</v>
      </c>
      <c r="B1047" s="328" t="s">
        <v>928</v>
      </c>
      <c r="C1047" s="325"/>
      <c r="D1047" s="325"/>
      <c r="E1047" s="334" t="str">
        <f t="shared" si="49"/>
        <v/>
      </c>
      <c r="F1047" s="298" t="str">
        <f t="shared" si="45"/>
        <v>否</v>
      </c>
      <c r="G1047" s="173" t="str">
        <f t="shared" si="46"/>
        <v>项</v>
      </c>
    </row>
    <row r="1048" ht="36" customHeight="1" spans="1:7">
      <c r="A1048" s="465">
        <v>2150212</v>
      </c>
      <c r="B1048" s="328" t="s">
        <v>929</v>
      </c>
      <c r="C1048" s="325"/>
      <c r="D1048" s="325"/>
      <c r="E1048" s="334" t="str">
        <f t="shared" si="49"/>
        <v/>
      </c>
      <c r="F1048" s="298" t="str">
        <f t="shared" si="45"/>
        <v>否</v>
      </c>
      <c r="G1048" s="173" t="str">
        <f t="shared" si="46"/>
        <v>项</v>
      </c>
    </row>
    <row r="1049" ht="36" customHeight="1" spans="1:7">
      <c r="A1049" s="465">
        <v>2150213</v>
      </c>
      <c r="B1049" s="328" t="s">
        <v>930</v>
      </c>
      <c r="C1049" s="325"/>
      <c r="D1049" s="325"/>
      <c r="E1049" s="334" t="str">
        <f t="shared" si="49"/>
        <v/>
      </c>
      <c r="F1049" s="298" t="str">
        <f t="shared" ref="F1049:F1112" si="50">IF(LEN(A1049)=3,"是",IF(B1049&lt;&gt;"",IF(SUM(C1049:D1049)&lt;&gt;0,"是","否"),"是"))</f>
        <v>否</v>
      </c>
      <c r="G1049" s="173" t="str">
        <f t="shared" ref="G1049:G1112" si="51">IF(LEN(A1049)=3,"类",IF(LEN(A1049)=5,"款","项"))</f>
        <v>项</v>
      </c>
    </row>
    <row r="1050" ht="36" customHeight="1" spans="1:7">
      <c r="A1050" s="465">
        <v>2150214</v>
      </c>
      <c r="B1050" s="328" t="s">
        <v>931</v>
      </c>
      <c r="C1050" s="325"/>
      <c r="D1050" s="325"/>
      <c r="E1050" s="334" t="str">
        <f t="shared" si="49"/>
        <v/>
      </c>
      <c r="F1050" s="298" t="str">
        <f t="shared" si="50"/>
        <v>否</v>
      </c>
      <c r="G1050" s="173" t="str">
        <f t="shared" si="51"/>
        <v>项</v>
      </c>
    </row>
    <row r="1051" ht="36" customHeight="1" spans="1:7">
      <c r="A1051" s="465">
        <v>2150215</v>
      </c>
      <c r="B1051" s="328" t="s">
        <v>932</v>
      </c>
      <c r="C1051" s="325"/>
      <c r="D1051" s="325"/>
      <c r="E1051" s="334" t="str">
        <f t="shared" si="49"/>
        <v/>
      </c>
      <c r="F1051" s="298" t="str">
        <f t="shared" si="50"/>
        <v>否</v>
      </c>
      <c r="G1051" s="173" t="str">
        <f t="shared" si="51"/>
        <v>项</v>
      </c>
    </row>
    <row r="1052" ht="36" customHeight="1" spans="1:7">
      <c r="A1052" s="465">
        <v>2150299</v>
      </c>
      <c r="B1052" s="328" t="s">
        <v>933</v>
      </c>
      <c r="C1052" s="325"/>
      <c r="D1052" s="325"/>
      <c r="E1052" s="334"/>
      <c r="F1052" s="298" t="str">
        <f t="shared" si="50"/>
        <v>否</v>
      </c>
      <c r="G1052" s="173" t="str">
        <f t="shared" si="51"/>
        <v>项</v>
      </c>
    </row>
    <row r="1053" ht="36" customHeight="1" spans="1:7">
      <c r="A1053" s="465">
        <v>21503</v>
      </c>
      <c r="B1053" s="323" t="s">
        <v>934</v>
      </c>
      <c r="C1053" s="325"/>
      <c r="D1053" s="325"/>
      <c r="E1053" s="339"/>
      <c r="F1053" s="298" t="str">
        <f t="shared" si="50"/>
        <v>否</v>
      </c>
      <c r="G1053" s="173" t="str">
        <f t="shared" si="51"/>
        <v>款</v>
      </c>
    </row>
    <row r="1054" ht="36" customHeight="1" spans="1:7">
      <c r="A1054" s="465">
        <v>2150301</v>
      </c>
      <c r="B1054" s="328" t="s">
        <v>138</v>
      </c>
      <c r="C1054" s="325"/>
      <c r="D1054" s="325"/>
      <c r="E1054" s="334"/>
      <c r="F1054" s="298" t="str">
        <f t="shared" si="50"/>
        <v>否</v>
      </c>
      <c r="G1054" s="173" t="str">
        <f t="shared" si="51"/>
        <v>项</v>
      </c>
    </row>
    <row r="1055" ht="36" customHeight="1" spans="1:7">
      <c r="A1055" s="465">
        <v>2150302</v>
      </c>
      <c r="B1055" s="328" t="s">
        <v>139</v>
      </c>
      <c r="C1055" s="325"/>
      <c r="D1055" s="325"/>
      <c r="E1055" s="334" t="str">
        <f>IF(C1055&gt;0,D1055/C1055-1,IF(C1055&lt;0,-(D1055/C1055-1),""))</f>
        <v/>
      </c>
      <c r="F1055" s="298" t="str">
        <f t="shared" si="50"/>
        <v>否</v>
      </c>
      <c r="G1055" s="173" t="str">
        <f t="shared" si="51"/>
        <v>项</v>
      </c>
    </row>
    <row r="1056" ht="36" customHeight="1" spans="1:7">
      <c r="A1056" s="465">
        <v>2150303</v>
      </c>
      <c r="B1056" s="328" t="s">
        <v>140</v>
      </c>
      <c r="C1056" s="325"/>
      <c r="D1056" s="325"/>
      <c r="E1056" s="334" t="str">
        <f>IF(C1056&gt;0,D1056/C1056-1,IF(C1056&lt;0,-(D1056/C1056-1),""))</f>
        <v/>
      </c>
      <c r="F1056" s="298" t="str">
        <f t="shared" si="50"/>
        <v>否</v>
      </c>
      <c r="G1056" s="173" t="str">
        <f t="shared" si="51"/>
        <v>项</v>
      </c>
    </row>
    <row r="1057" ht="36" customHeight="1" spans="1:7">
      <c r="A1057" s="465">
        <v>2150399</v>
      </c>
      <c r="B1057" s="328" t="s">
        <v>935</v>
      </c>
      <c r="C1057" s="325"/>
      <c r="D1057" s="325"/>
      <c r="E1057" s="334" t="str">
        <f>IF(C1057&gt;0,D1057/C1057-1,IF(C1057&lt;0,-(D1057/C1057-1),""))</f>
        <v/>
      </c>
      <c r="F1057" s="298" t="str">
        <f t="shared" si="50"/>
        <v>否</v>
      </c>
      <c r="G1057" s="173" t="str">
        <f t="shared" si="51"/>
        <v>项</v>
      </c>
    </row>
    <row r="1058" ht="36" customHeight="1" spans="1:7">
      <c r="A1058" s="465">
        <v>21505</v>
      </c>
      <c r="B1058" s="323" t="s">
        <v>936</v>
      </c>
      <c r="C1058" s="325">
        <f>SUBTOTAL(9,C1059:C1074)</f>
        <v>665</v>
      </c>
      <c r="D1058" s="325">
        <v>689</v>
      </c>
      <c r="E1058" s="339"/>
      <c r="F1058" s="298" t="str">
        <f t="shared" si="50"/>
        <v>是</v>
      </c>
      <c r="G1058" s="173" t="str">
        <f t="shared" si="51"/>
        <v>款</v>
      </c>
    </row>
    <row r="1059" ht="36" customHeight="1" spans="1:7">
      <c r="A1059" s="465">
        <v>2150501</v>
      </c>
      <c r="B1059" s="328" t="s">
        <v>138</v>
      </c>
      <c r="C1059" s="325">
        <v>78</v>
      </c>
      <c r="D1059" s="325">
        <v>168</v>
      </c>
      <c r="E1059" s="334"/>
      <c r="F1059" s="298" t="str">
        <f t="shared" si="50"/>
        <v>是</v>
      </c>
      <c r="G1059" s="173" t="str">
        <f t="shared" si="51"/>
        <v>项</v>
      </c>
    </row>
    <row r="1060" ht="36" customHeight="1" spans="1:7">
      <c r="A1060" s="465">
        <v>2150502</v>
      </c>
      <c r="B1060" s="328" t="s">
        <v>139</v>
      </c>
      <c r="C1060" s="325">
        <v>45</v>
      </c>
      <c r="D1060" s="325">
        <v>100</v>
      </c>
      <c r="E1060" s="334">
        <f>IF(C1060&gt;0,D1060/C1060-1,IF(C1060&lt;0,-(D1060/C1060-1),""))</f>
        <v>1.22222222222222</v>
      </c>
      <c r="F1060" s="298" t="str">
        <f t="shared" si="50"/>
        <v>是</v>
      </c>
      <c r="G1060" s="173" t="str">
        <f t="shared" si="51"/>
        <v>项</v>
      </c>
    </row>
    <row r="1061" ht="36" customHeight="1" spans="1:7">
      <c r="A1061" s="465">
        <v>2150503</v>
      </c>
      <c r="B1061" s="328" t="s">
        <v>140</v>
      </c>
      <c r="C1061" s="325"/>
      <c r="D1061" s="325"/>
      <c r="E1061" s="334"/>
      <c r="F1061" s="298" t="str">
        <f t="shared" si="50"/>
        <v>否</v>
      </c>
      <c r="G1061" s="173" t="str">
        <f t="shared" si="51"/>
        <v>项</v>
      </c>
    </row>
    <row r="1062" ht="36" customHeight="1" spans="1:7">
      <c r="A1062" s="465">
        <v>2150505</v>
      </c>
      <c r="B1062" s="328" t="s">
        <v>937</v>
      </c>
      <c r="C1062" s="325"/>
      <c r="D1062" s="325"/>
      <c r="E1062" s="334" t="str">
        <f>IF(C1062&gt;0,D1062/C1062-1,IF(C1062&lt;0,-(D1062/C1062-1),""))</f>
        <v/>
      </c>
      <c r="F1062" s="298" t="str">
        <f t="shared" si="50"/>
        <v>否</v>
      </c>
      <c r="G1062" s="173" t="str">
        <f t="shared" si="51"/>
        <v>项</v>
      </c>
    </row>
    <row r="1063" ht="36" customHeight="1" spans="1:7">
      <c r="A1063" s="465">
        <v>2150506</v>
      </c>
      <c r="B1063" s="328" t="s">
        <v>938</v>
      </c>
      <c r="C1063" s="325"/>
      <c r="D1063" s="325"/>
      <c r="E1063" s="334" t="str">
        <f>IF(C1063&gt;0,D1063/C1063-1,IF(C1063&lt;0,-(D1063/C1063-1),""))</f>
        <v/>
      </c>
      <c r="F1063" s="298" t="str">
        <f t="shared" si="50"/>
        <v>否</v>
      </c>
      <c r="G1063" s="173" t="str">
        <f t="shared" si="51"/>
        <v>项</v>
      </c>
    </row>
    <row r="1064" ht="36" customHeight="1" spans="1:7">
      <c r="A1064" s="465">
        <v>2150507</v>
      </c>
      <c r="B1064" s="328" t="s">
        <v>939</v>
      </c>
      <c r="C1064" s="325"/>
      <c r="D1064" s="325"/>
      <c r="E1064" s="334"/>
      <c r="F1064" s="298" t="str">
        <f t="shared" si="50"/>
        <v>否</v>
      </c>
      <c r="G1064" s="173" t="str">
        <f t="shared" si="51"/>
        <v>项</v>
      </c>
    </row>
    <row r="1065" ht="36" customHeight="1" spans="1:7">
      <c r="A1065" s="465">
        <v>2150508</v>
      </c>
      <c r="B1065" s="328" t="s">
        <v>940</v>
      </c>
      <c r="C1065" s="325"/>
      <c r="D1065" s="325"/>
      <c r="E1065" s="334"/>
      <c r="F1065" s="298" t="str">
        <f t="shared" si="50"/>
        <v>否</v>
      </c>
      <c r="G1065" s="173" t="str">
        <f t="shared" si="51"/>
        <v>项</v>
      </c>
    </row>
    <row r="1066" ht="36" customHeight="1" spans="1:7">
      <c r="A1066" s="465">
        <v>2150509</v>
      </c>
      <c r="B1066" s="328" t="s">
        <v>941</v>
      </c>
      <c r="C1066" s="325"/>
      <c r="D1066" s="325"/>
      <c r="E1066" s="334" t="str">
        <f>IF(C1066&gt;0,D1066/C1066-1,IF(C1066&lt;0,-(D1066/C1066-1),""))</f>
        <v/>
      </c>
      <c r="F1066" s="298" t="str">
        <f t="shared" si="50"/>
        <v>否</v>
      </c>
      <c r="G1066" s="173" t="str">
        <f t="shared" si="51"/>
        <v>项</v>
      </c>
    </row>
    <row r="1067" ht="36" customHeight="1" spans="1:7">
      <c r="A1067" s="465">
        <v>2150510</v>
      </c>
      <c r="B1067" s="328" t="s">
        <v>942</v>
      </c>
      <c r="C1067" s="325"/>
      <c r="D1067" s="325"/>
      <c r="E1067" s="334"/>
      <c r="F1067" s="298" t="str">
        <f t="shared" si="50"/>
        <v>否</v>
      </c>
      <c r="G1067" s="173" t="str">
        <f t="shared" si="51"/>
        <v>项</v>
      </c>
    </row>
    <row r="1068" ht="36" customHeight="1" spans="1:7">
      <c r="A1068" s="465">
        <v>2150511</v>
      </c>
      <c r="B1068" s="328" t="s">
        <v>943</v>
      </c>
      <c r="C1068" s="325"/>
      <c r="D1068" s="325"/>
      <c r="E1068" s="334"/>
      <c r="F1068" s="298" t="str">
        <f t="shared" si="50"/>
        <v>否</v>
      </c>
      <c r="G1068" s="173" t="str">
        <f t="shared" si="51"/>
        <v>项</v>
      </c>
    </row>
    <row r="1069" ht="36" customHeight="1" spans="1:7">
      <c r="A1069" s="465">
        <v>2150513</v>
      </c>
      <c r="B1069" s="328" t="s">
        <v>888</v>
      </c>
      <c r="C1069" s="325"/>
      <c r="D1069" s="325"/>
      <c r="E1069" s="334" t="str">
        <f>IF(C1069&gt;0,D1069/C1069-1,IF(C1069&lt;0,-(D1069/C1069-1),""))</f>
        <v/>
      </c>
      <c r="F1069" s="298" t="str">
        <f t="shared" si="50"/>
        <v>否</v>
      </c>
      <c r="G1069" s="173" t="str">
        <f t="shared" si="51"/>
        <v>项</v>
      </c>
    </row>
    <row r="1070" ht="36" customHeight="1" spans="1:7">
      <c r="A1070" s="465">
        <v>2150515</v>
      </c>
      <c r="B1070" s="328" t="s">
        <v>944</v>
      </c>
      <c r="C1070" s="325"/>
      <c r="D1070" s="325"/>
      <c r="E1070" s="334" t="str">
        <f>IF(C1070&gt;0,D1070/C1070-1,IF(C1070&lt;0,-(D1070/C1070-1),""))</f>
        <v/>
      </c>
      <c r="F1070" s="298" t="str">
        <f t="shared" si="50"/>
        <v>否</v>
      </c>
      <c r="G1070" s="173" t="str">
        <f t="shared" si="51"/>
        <v>项</v>
      </c>
    </row>
    <row r="1071" ht="36" customHeight="1" spans="1:7">
      <c r="A1071" s="467">
        <v>2150516</v>
      </c>
      <c r="B1071" s="479" t="s">
        <v>945</v>
      </c>
      <c r="C1071" s="325"/>
      <c r="D1071" s="325"/>
      <c r="E1071" s="334" t="str">
        <f>IF(C1071&gt;0,D1071/C1071-1,IF(C1071&lt;0,-(D1071/C1071-1),""))</f>
        <v/>
      </c>
      <c r="F1071" s="298" t="str">
        <f t="shared" si="50"/>
        <v>否</v>
      </c>
      <c r="G1071" s="173" t="str">
        <f t="shared" si="51"/>
        <v>项</v>
      </c>
    </row>
    <row r="1072" ht="36" customHeight="1" spans="1:7">
      <c r="A1072" s="467">
        <v>2150517</v>
      </c>
      <c r="B1072" s="479" t="s">
        <v>946</v>
      </c>
      <c r="C1072" s="325">
        <v>155</v>
      </c>
      <c r="D1072" s="325">
        <v>50</v>
      </c>
      <c r="E1072" s="334"/>
      <c r="F1072" s="298" t="str">
        <f t="shared" si="50"/>
        <v>是</v>
      </c>
      <c r="G1072" s="173" t="str">
        <f t="shared" si="51"/>
        <v>项</v>
      </c>
    </row>
    <row r="1073" ht="36" customHeight="1" spans="1:7">
      <c r="A1073" s="467">
        <v>2150550</v>
      </c>
      <c r="B1073" s="479" t="s">
        <v>147</v>
      </c>
      <c r="C1073" s="325">
        <v>229</v>
      </c>
      <c r="D1073" s="325">
        <v>371</v>
      </c>
      <c r="E1073" s="334">
        <f>IF(C1073&gt;0,D1073/C1073-1,IF(C1073&lt;0,-(D1073/C1073-1),""))</f>
        <v>0.620087336244541</v>
      </c>
      <c r="F1073" s="298" t="str">
        <f t="shared" si="50"/>
        <v>是</v>
      </c>
      <c r="G1073" s="173" t="str">
        <f t="shared" si="51"/>
        <v>项</v>
      </c>
    </row>
    <row r="1074" ht="36" customHeight="1" spans="1:7">
      <c r="A1074" s="465">
        <v>2150599</v>
      </c>
      <c r="B1074" s="328" t="s">
        <v>947</v>
      </c>
      <c r="C1074" s="325">
        <v>158</v>
      </c>
      <c r="D1074" s="325"/>
      <c r="E1074" s="334"/>
      <c r="F1074" s="298" t="str">
        <f t="shared" si="50"/>
        <v>是</v>
      </c>
      <c r="G1074" s="173" t="str">
        <f t="shared" si="51"/>
        <v>项</v>
      </c>
    </row>
    <row r="1075" ht="36" customHeight="1" spans="1:7">
      <c r="A1075" s="465">
        <v>21507</v>
      </c>
      <c r="B1075" s="323" t="s">
        <v>948</v>
      </c>
      <c r="C1075" s="325"/>
      <c r="D1075" s="325"/>
      <c r="E1075" s="339"/>
      <c r="F1075" s="298" t="str">
        <f t="shared" si="50"/>
        <v>否</v>
      </c>
      <c r="G1075" s="173" t="str">
        <f t="shared" si="51"/>
        <v>款</v>
      </c>
    </row>
    <row r="1076" ht="36" customHeight="1" spans="1:7">
      <c r="A1076" s="465">
        <v>2150701</v>
      </c>
      <c r="B1076" s="328" t="s">
        <v>138</v>
      </c>
      <c r="C1076" s="325"/>
      <c r="D1076" s="325"/>
      <c r="E1076" s="334"/>
      <c r="F1076" s="298" t="str">
        <f t="shared" si="50"/>
        <v>否</v>
      </c>
      <c r="G1076" s="173" t="str">
        <f t="shared" si="51"/>
        <v>项</v>
      </c>
    </row>
    <row r="1077" ht="36" customHeight="1" spans="1:7">
      <c r="A1077" s="465">
        <v>2150702</v>
      </c>
      <c r="B1077" s="328" t="s">
        <v>139</v>
      </c>
      <c r="C1077" s="325"/>
      <c r="D1077" s="325"/>
      <c r="E1077" s="334" t="str">
        <f>IF(C1077&gt;0,D1077/C1077-1,IF(C1077&lt;0,-(D1077/C1077-1),""))</f>
        <v/>
      </c>
      <c r="F1077" s="298" t="str">
        <f t="shared" si="50"/>
        <v>否</v>
      </c>
      <c r="G1077" s="173" t="str">
        <f t="shared" si="51"/>
        <v>项</v>
      </c>
    </row>
    <row r="1078" ht="36" customHeight="1" spans="1:7">
      <c r="A1078" s="465">
        <v>2150703</v>
      </c>
      <c r="B1078" s="328" t="s">
        <v>140</v>
      </c>
      <c r="C1078" s="325"/>
      <c r="D1078" s="325"/>
      <c r="E1078" s="334" t="str">
        <f>IF(C1078&gt;0,D1078/C1078-1,IF(C1078&lt;0,-(D1078/C1078-1),""))</f>
        <v/>
      </c>
      <c r="F1078" s="298" t="str">
        <f t="shared" si="50"/>
        <v>否</v>
      </c>
      <c r="G1078" s="173" t="str">
        <f t="shared" si="51"/>
        <v>项</v>
      </c>
    </row>
    <row r="1079" ht="36" customHeight="1" spans="1:7">
      <c r="A1079" s="465">
        <v>2150704</v>
      </c>
      <c r="B1079" s="328" t="s">
        <v>949</v>
      </c>
      <c r="C1079" s="325"/>
      <c r="D1079" s="325"/>
      <c r="E1079" s="334" t="str">
        <f>IF(C1079&gt;0,D1079/C1079-1,IF(C1079&lt;0,-(D1079/C1079-1),""))</f>
        <v/>
      </c>
      <c r="F1079" s="298" t="str">
        <f t="shared" si="50"/>
        <v>否</v>
      </c>
      <c r="G1079" s="173" t="str">
        <f t="shared" si="51"/>
        <v>项</v>
      </c>
    </row>
    <row r="1080" ht="36" customHeight="1" spans="1:7">
      <c r="A1080" s="465">
        <v>2150705</v>
      </c>
      <c r="B1080" s="328" t="s">
        <v>950</v>
      </c>
      <c r="C1080" s="325"/>
      <c r="D1080" s="325"/>
      <c r="E1080" s="334" t="str">
        <f>IF(C1080&gt;0,D1080/C1080-1,IF(C1080&lt;0,-(D1080/C1080-1),""))</f>
        <v/>
      </c>
      <c r="F1080" s="298" t="str">
        <f t="shared" si="50"/>
        <v>否</v>
      </c>
      <c r="G1080" s="173" t="str">
        <f t="shared" si="51"/>
        <v>项</v>
      </c>
    </row>
    <row r="1081" ht="36" customHeight="1" spans="1:7">
      <c r="A1081" s="465">
        <v>2150799</v>
      </c>
      <c r="B1081" s="328" t="s">
        <v>951</v>
      </c>
      <c r="C1081" s="325"/>
      <c r="D1081" s="325"/>
      <c r="E1081" s="334"/>
      <c r="F1081" s="298" t="str">
        <f t="shared" si="50"/>
        <v>否</v>
      </c>
      <c r="G1081" s="173" t="str">
        <f t="shared" si="51"/>
        <v>项</v>
      </c>
    </row>
    <row r="1082" ht="36" customHeight="1" spans="1:7">
      <c r="A1082" s="465">
        <v>21508</v>
      </c>
      <c r="B1082" s="323" t="s">
        <v>952</v>
      </c>
      <c r="C1082" s="325">
        <v>0</v>
      </c>
      <c r="D1082" s="325"/>
      <c r="E1082" s="339"/>
      <c r="F1082" s="298" t="str">
        <f t="shared" si="50"/>
        <v>否</v>
      </c>
      <c r="G1082" s="173" t="str">
        <f t="shared" si="51"/>
        <v>款</v>
      </c>
    </row>
    <row r="1083" ht="36" customHeight="1" spans="1:7">
      <c r="A1083" s="465">
        <v>2150801</v>
      </c>
      <c r="B1083" s="328" t="s">
        <v>138</v>
      </c>
      <c r="C1083" s="325"/>
      <c r="D1083" s="325"/>
      <c r="E1083" s="334" t="str">
        <f>IF(C1083&gt;0,D1083/C1083-1,IF(C1083&lt;0,-(D1083/C1083-1),""))</f>
        <v/>
      </c>
      <c r="F1083" s="298" t="str">
        <f t="shared" si="50"/>
        <v>否</v>
      </c>
      <c r="G1083" s="173" t="str">
        <f t="shared" si="51"/>
        <v>项</v>
      </c>
    </row>
    <row r="1084" ht="36" customHeight="1" spans="1:7">
      <c r="A1084" s="465">
        <v>2150802</v>
      </c>
      <c r="B1084" s="328" t="s">
        <v>139</v>
      </c>
      <c r="C1084" s="325"/>
      <c r="D1084" s="325"/>
      <c r="E1084" s="334" t="str">
        <f>IF(C1084&gt;0,D1084/C1084-1,IF(C1084&lt;0,-(D1084/C1084-1),""))</f>
        <v/>
      </c>
      <c r="F1084" s="298" t="str">
        <f t="shared" si="50"/>
        <v>否</v>
      </c>
      <c r="G1084" s="173" t="str">
        <f t="shared" si="51"/>
        <v>项</v>
      </c>
    </row>
    <row r="1085" ht="36" customHeight="1" spans="1:7">
      <c r="A1085" s="465">
        <v>2150803</v>
      </c>
      <c r="B1085" s="328" t="s">
        <v>140</v>
      </c>
      <c r="C1085" s="325"/>
      <c r="D1085" s="325"/>
      <c r="E1085" s="334" t="str">
        <f>IF(C1085&gt;0,D1085/C1085-1,IF(C1085&lt;0,-(D1085/C1085-1),""))</f>
        <v/>
      </c>
      <c r="F1085" s="298" t="str">
        <f t="shared" si="50"/>
        <v>否</v>
      </c>
      <c r="G1085" s="173" t="str">
        <f t="shared" si="51"/>
        <v>项</v>
      </c>
    </row>
    <row r="1086" ht="36" customHeight="1" spans="1:7">
      <c r="A1086" s="465">
        <v>2150804</v>
      </c>
      <c r="B1086" s="328" t="s">
        <v>953</v>
      </c>
      <c r="C1086" s="325"/>
      <c r="D1086" s="325"/>
      <c r="E1086" s="334" t="str">
        <f>IF(C1086&gt;0,D1086/C1086-1,IF(C1086&lt;0,-(D1086/C1086-1),""))</f>
        <v/>
      </c>
      <c r="F1086" s="298" t="str">
        <f t="shared" si="50"/>
        <v>否</v>
      </c>
      <c r="G1086" s="173" t="str">
        <f t="shared" si="51"/>
        <v>项</v>
      </c>
    </row>
    <row r="1087" ht="36" customHeight="1" spans="1:7">
      <c r="A1087" s="465">
        <v>2150805</v>
      </c>
      <c r="B1087" s="328" t="s">
        <v>954</v>
      </c>
      <c r="C1087" s="325">
        <v>0</v>
      </c>
      <c r="D1087" s="325"/>
      <c r="E1087" s="334"/>
      <c r="F1087" s="298" t="str">
        <f t="shared" si="50"/>
        <v>否</v>
      </c>
      <c r="G1087" s="173" t="str">
        <f t="shared" si="51"/>
        <v>项</v>
      </c>
    </row>
    <row r="1088" ht="36" customHeight="1" spans="1:7">
      <c r="A1088" s="467">
        <v>2150806</v>
      </c>
      <c r="B1088" s="474" t="s">
        <v>955</v>
      </c>
      <c r="C1088" s="325"/>
      <c r="D1088" s="325"/>
      <c r="E1088" s="334" t="str">
        <f>IF(C1088&gt;0,D1088/C1088-1,IF(C1088&lt;0,-(D1088/C1088-1),""))</f>
        <v/>
      </c>
      <c r="F1088" s="298" t="str">
        <f t="shared" si="50"/>
        <v>否</v>
      </c>
      <c r="G1088" s="173" t="str">
        <f t="shared" si="51"/>
        <v>项</v>
      </c>
    </row>
    <row r="1089" ht="36" customHeight="1" spans="1:7">
      <c r="A1089" s="465">
        <v>2150899</v>
      </c>
      <c r="B1089" s="328" t="s">
        <v>956</v>
      </c>
      <c r="C1089" s="325"/>
      <c r="D1089" s="325"/>
      <c r="E1089" s="334"/>
      <c r="F1089" s="298" t="str">
        <f t="shared" si="50"/>
        <v>否</v>
      </c>
      <c r="G1089" s="173" t="str">
        <f t="shared" si="51"/>
        <v>项</v>
      </c>
    </row>
    <row r="1090" ht="36" customHeight="1" spans="1:7">
      <c r="A1090" s="465">
        <v>21599</v>
      </c>
      <c r="B1090" s="323" t="s">
        <v>957</v>
      </c>
      <c r="C1090" s="325"/>
      <c r="D1090" s="325"/>
      <c r="E1090" s="339"/>
      <c r="F1090" s="298" t="str">
        <f t="shared" si="50"/>
        <v>否</v>
      </c>
      <c r="G1090" s="173" t="str">
        <f t="shared" si="51"/>
        <v>款</v>
      </c>
    </row>
    <row r="1091" ht="36" customHeight="1" spans="1:7">
      <c r="A1091" s="465">
        <v>2159901</v>
      </c>
      <c r="B1091" s="328" t="s">
        <v>958</v>
      </c>
      <c r="C1091" s="325"/>
      <c r="D1091" s="325"/>
      <c r="E1091" s="334" t="str">
        <f>IF(C1091&gt;0,D1091/C1091-1,IF(C1091&lt;0,-(D1091/C1091-1),""))</f>
        <v/>
      </c>
      <c r="F1091" s="298" t="str">
        <f t="shared" si="50"/>
        <v>否</v>
      </c>
      <c r="G1091" s="173" t="str">
        <f t="shared" si="51"/>
        <v>项</v>
      </c>
    </row>
    <row r="1092" ht="36" customHeight="1" spans="1:7">
      <c r="A1092" s="465">
        <v>2159904</v>
      </c>
      <c r="B1092" s="328" t="s">
        <v>959</v>
      </c>
      <c r="C1092" s="325"/>
      <c r="D1092" s="325"/>
      <c r="E1092" s="334" t="str">
        <f>IF(C1092&gt;0,D1092/C1092-1,IF(C1092&lt;0,-(D1092/C1092-1),""))</f>
        <v/>
      </c>
      <c r="F1092" s="298" t="str">
        <f t="shared" si="50"/>
        <v>否</v>
      </c>
      <c r="G1092" s="173" t="str">
        <f t="shared" si="51"/>
        <v>项</v>
      </c>
    </row>
    <row r="1093" ht="36" customHeight="1" spans="1:7">
      <c r="A1093" s="465">
        <v>2159905</v>
      </c>
      <c r="B1093" s="328" t="s">
        <v>960</v>
      </c>
      <c r="C1093" s="325"/>
      <c r="D1093" s="325"/>
      <c r="E1093" s="334" t="str">
        <f>IF(C1093&gt;0,D1093/C1093-1,IF(C1093&lt;0,-(D1093/C1093-1),""))</f>
        <v/>
      </c>
      <c r="F1093" s="298" t="str">
        <f t="shared" si="50"/>
        <v>否</v>
      </c>
      <c r="G1093" s="173" t="str">
        <f t="shared" si="51"/>
        <v>项</v>
      </c>
    </row>
    <row r="1094" ht="36" customHeight="1" spans="1:7">
      <c r="A1094" s="465">
        <v>2159906</v>
      </c>
      <c r="B1094" s="328" t="s">
        <v>961</v>
      </c>
      <c r="C1094" s="325"/>
      <c r="D1094" s="325"/>
      <c r="E1094" s="334" t="str">
        <f>IF(C1094&gt;0,D1094/C1094-1,IF(C1094&lt;0,-(D1094/C1094-1),""))</f>
        <v/>
      </c>
      <c r="F1094" s="298" t="str">
        <f t="shared" si="50"/>
        <v>否</v>
      </c>
      <c r="G1094" s="173" t="str">
        <f t="shared" si="51"/>
        <v>项</v>
      </c>
    </row>
    <row r="1095" ht="36" customHeight="1" spans="1:7">
      <c r="A1095" s="465">
        <v>2159999</v>
      </c>
      <c r="B1095" s="328" t="s">
        <v>962</v>
      </c>
      <c r="C1095" s="325"/>
      <c r="D1095" s="325"/>
      <c r="E1095" s="334"/>
      <c r="F1095" s="298" t="str">
        <f t="shared" si="50"/>
        <v>否</v>
      </c>
      <c r="G1095" s="173" t="str">
        <f t="shared" si="51"/>
        <v>项</v>
      </c>
    </row>
    <row r="1096" ht="36" customHeight="1" spans="1:7">
      <c r="A1096" s="468" t="s">
        <v>963</v>
      </c>
      <c r="B1096" s="472" t="s">
        <v>352</v>
      </c>
      <c r="C1096" s="325"/>
      <c r="D1096" s="325"/>
      <c r="E1096" s="339"/>
      <c r="F1096" s="298" t="str">
        <f t="shared" si="50"/>
        <v>否</v>
      </c>
      <c r="G1096" s="173" t="str">
        <f t="shared" si="51"/>
        <v>项</v>
      </c>
    </row>
    <row r="1097" ht="36" customHeight="1" spans="1:7">
      <c r="A1097" s="465">
        <v>216</v>
      </c>
      <c r="B1097" s="323" t="s">
        <v>97</v>
      </c>
      <c r="C1097" s="325">
        <f>C1098+C1108</f>
        <v>833</v>
      </c>
      <c r="D1097" s="325">
        <f>D1098+D1108</f>
        <v>626</v>
      </c>
      <c r="E1097" s="339"/>
      <c r="F1097" s="298" t="str">
        <f t="shared" si="50"/>
        <v>是</v>
      </c>
      <c r="G1097" s="173" t="str">
        <f t="shared" si="51"/>
        <v>类</v>
      </c>
    </row>
    <row r="1098" ht="36" customHeight="1" spans="1:7">
      <c r="A1098" s="465">
        <v>21602</v>
      </c>
      <c r="B1098" s="323" t="s">
        <v>964</v>
      </c>
      <c r="C1098" s="325">
        <f>SUBTOTAL(9,C1099:C1107)</f>
        <v>472</v>
      </c>
      <c r="D1098" s="325">
        <v>289</v>
      </c>
      <c r="E1098" s="339"/>
      <c r="F1098" s="298" t="str">
        <f t="shared" si="50"/>
        <v>是</v>
      </c>
      <c r="G1098" s="173" t="str">
        <f t="shared" si="51"/>
        <v>款</v>
      </c>
    </row>
    <row r="1099" ht="36" customHeight="1" spans="1:7">
      <c r="A1099" s="465">
        <v>2160201</v>
      </c>
      <c r="B1099" s="328" t="s">
        <v>138</v>
      </c>
      <c r="C1099" s="325">
        <v>179</v>
      </c>
      <c r="D1099" s="325">
        <v>189</v>
      </c>
      <c r="E1099" s="334"/>
      <c r="F1099" s="298" t="str">
        <f t="shared" si="50"/>
        <v>是</v>
      </c>
      <c r="G1099" s="173" t="str">
        <f t="shared" si="51"/>
        <v>项</v>
      </c>
    </row>
    <row r="1100" ht="36" customHeight="1" spans="1:7">
      <c r="A1100" s="465">
        <v>2160202</v>
      </c>
      <c r="B1100" s="328" t="s">
        <v>139</v>
      </c>
      <c r="C1100" s="325"/>
      <c r="D1100" s="325"/>
      <c r="E1100" s="334" t="str">
        <f t="shared" ref="E1100:E1106" si="52">IF(C1100&gt;0,D1100/C1100-1,IF(C1100&lt;0,-(D1100/C1100-1),""))</f>
        <v/>
      </c>
      <c r="F1100" s="298" t="str">
        <f t="shared" si="50"/>
        <v>否</v>
      </c>
      <c r="G1100" s="173" t="str">
        <f t="shared" si="51"/>
        <v>项</v>
      </c>
    </row>
    <row r="1101" ht="36" customHeight="1" spans="1:7">
      <c r="A1101" s="465">
        <v>2160203</v>
      </c>
      <c r="B1101" s="328" t="s">
        <v>140</v>
      </c>
      <c r="C1101" s="325"/>
      <c r="D1101" s="325"/>
      <c r="E1101" s="334" t="str">
        <f t="shared" si="52"/>
        <v/>
      </c>
      <c r="F1101" s="298" t="str">
        <f t="shared" si="50"/>
        <v>否</v>
      </c>
      <c r="G1101" s="173" t="str">
        <f t="shared" si="51"/>
        <v>项</v>
      </c>
    </row>
    <row r="1102" ht="36" customHeight="1" spans="1:7">
      <c r="A1102" s="465">
        <v>2160216</v>
      </c>
      <c r="B1102" s="328" t="s">
        <v>965</v>
      </c>
      <c r="C1102" s="325"/>
      <c r="D1102" s="325"/>
      <c r="E1102" s="334" t="str">
        <f t="shared" si="52"/>
        <v/>
      </c>
      <c r="F1102" s="298" t="str">
        <f t="shared" si="50"/>
        <v>否</v>
      </c>
      <c r="G1102" s="173" t="str">
        <f t="shared" si="51"/>
        <v>项</v>
      </c>
    </row>
    <row r="1103" ht="36" customHeight="1" spans="1:7">
      <c r="A1103" s="465">
        <v>2160217</v>
      </c>
      <c r="B1103" s="328" t="s">
        <v>966</v>
      </c>
      <c r="C1103" s="325"/>
      <c r="D1103" s="325"/>
      <c r="E1103" s="334" t="str">
        <f t="shared" si="52"/>
        <v/>
      </c>
      <c r="F1103" s="298" t="str">
        <f t="shared" si="50"/>
        <v>否</v>
      </c>
      <c r="G1103" s="173" t="str">
        <f t="shared" si="51"/>
        <v>项</v>
      </c>
    </row>
    <row r="1104" ht="36" customHeight="1" spans="1:7">
      <c r="A1104" s="465">
        <v>2160218</v>
      </c>
      <c r="B1104" s="328" t="s">
        <v>967</v>
      </c>
      <c r="C1104" s="325"/>
      <c r="D1104" s="325"/>
      <c r="E1104" s="334" t="str">
        <f t="shared" si="52"/>
        <v/>
      </c>
      <c r="F1104" s="298" t="str">
        <f t="shared" si="50"/>
        <v>否</v>
      </c>
      <c r="G1104" s="173" t="str">
        <f t="shared" si="51"/>
        <v>项</v>
      </c>
    </row>
    <row r="1105" ht="36" customHeight="1" spans="1:7">
      <c r="A1105" s="465">
        <v>2160219</v>
      </c>
      <c r="B1105" s="328" t="s">
        <v>968</v>
      </c>
      <c r="C1105" s="325">
        <v>46</v>
      </c>
      <c r="D1105" s="325"/>
      <c r="E1105" s="334">
        <f t="shared" si="52"/>
        <v>-1</v>
      </c>
      <c r="F1105" s="298" t="str">
        <f t="shared" si="50"/>
        <v>是</v>
      </c>
      <c r="G1105" s="173" t="str">
        <f t="shared" si="51"/>
        <v>项</v>
      </c>
    </row>
    <row r="1106" ht="36" customHeight="1" spans="1:7">
      <c r="A1106" s="465">
        <v>2160250</v>
      </c>
      <c r="B1106" s="328" t="s">
        <v>147</v>
      </c>
      <c r="C1106" s="325"/>
      <c r="D1106" s="325"/>
      <c r="E1106" s="334" t="str">
        <f t="shared" si="52"/>
        <v/>
      </c>
      <c r="F1106" s="298" t="str">
        <f t="shared" si="50"/>
        <v>否</v>
      </c>
      <c r="G1106" s="173" t="str">
        <f t="shared" si="51"/>
        <v>项</v>
      </c>
    </row>
    <row r="1107" ht="36" customHeight="1" spans="1:7">
      <c r="A1107" s="465">
        <v>2160299</v>
      </c>
      <c r="B1107" s="328" t="s">
        <v>969</v>
      </c>
      <c r="C1107" s="325">
        <v>247</v>
      </c>
      <c r="D1107" s="325">
        <v>100</v>
      </c>
      <c r="E1107" s="334"/>
      <c r="F1107" s="298" t="str">
        <f t="shared" si="50"/>
        <v>是</v>
      </c>
      <c r="G1107" s="173" t="str">
        <f t="shared" si="51"/>
        <v>项</v>
      </c>
    </row>
    <row r="1108" ht="36" customHeight="1" spans="1:7">
      <c r="A1108" s="465">
        <v>21606</v>
      </c>
      <c r="B1108" s="323" t="s">
        <v>970</v>
      </c>
      <c r="C1108" s="325">
        <f>C1113</f>
        <v>361</v>
      </c>
      <c r="D1108" s="325">
        <v>337</v>
      </c>
      <c r="E1108" s="339"/>
      <c r="F1108" s="298" t="str">
        <f t="shared" si="50"/>
        <v>是</v>
      </c>
      <c r="G1108" s="173" t="str">
        <f t="shared" si="51"/>
        <v>款</v>
      </c>
    </row>
    <row r="1109" ht="36" customHeight="1" spans="1:7">
      <c r="A1109" s="465">
        <v>2160601</v>
      </c>
      <c r="B1109" s="328" t="s">
        <v>138</v>
      </c>
      <c r="C1109" s="325"/>
      <c r="D1109" s="325"/>
      <c r="E1109" s="334" t="str">
        <f>IF(C1109&gt;0,D1109/C1109-1,IF(C1109&lt;0,-(D1109/C1109-1),""))</f>
        <v/>
      </c>
      <c r="F1109" s="298" t="str">
        <f t="shared" si="50"/>
        <v>否</v>
      </c>
      <c r="G1109" s="173" t="str">
        <f t="shared" si="51"/>
        <v>项</v>
      </c>
    </row>
    <row r="1110" ht="36" customHeight="1" spans="1:7">
      <c r="A1110" s="465">
        <v>2160602</v>
      </c>
      <c r="B1110" s="328" t="s">
        <v>139</v>
      </c>
      <c r="C1110" s="325"/>
      <c r="D1110" s="325"/>
      <c r="E1110" s="334" t="str">
        <f>IF(C1110&gt;0,D1110/C1110-1,IF(C1110&lt;0,-(D1110/C1110-1),""))</f>
        <v/>
      </c>
      <c r="F1110" s="298" t="str">
        <f t="shared" si="50"/>
        <v>否</v>
      </c>
      <c r="G1110" s="173" t="str">
        <f t="shared" si="51"/>
        <v>项</v>
      </c>
    </row>
    <row r="1111" ht="36" customHeight="1" spans="1:7">
      <c r="A1111" s="465">
        <v>2160603</v>
      </c>
      <c r="B1111" s="328" t="s">
        <v>140</v>
      </c>
      <c r="C1111" s="325"/>
      <c r="D1111" s="325"/>
      <c r="E1111" s="334" t="str">
        <f>IF(C1111&gt;0,D1111/C1111-1,IF(C1111&lt;0,-(D1111/C1111-1),""))</f>
        <v/>
      </c>
      <c r="F1111" s="298" t="str">
        <f t="shared" si="50"/>
        <v>否</v>
      </c>
      <c r="G1111" s="173" t="str">
        <f t="shared" si="51"/>
        <v>项</v>
      </c>
    </row>
    <row r="1112" ht="36" customHeight="1" spans="1:7">
      <c r="A1112" s="465">
        <v>2160607</v>
      </c>
      <c r="B1112" s="328" t="s">
        <v>971</v>
      </c>
      <c r="C1112" s="325"/>
      <c r="D1112" s="325"/>
      <c r="E1112" s="334" t="str">
        <f>IF(C1112&gt;0,D1112/C1112-1,IF(C1112&lt;0,-(D1112/C1112-1),""))</f>
        <v/>
      </c>
      <c r="F1112" s="298" t="str">
        <f t="shared" si="50"/>
        <v>否</v>
      </c>
      <c r="G1112" s="173" t="str">
        <f t="shared" si="51"/>
        <v>项</v>
      </c>
    </row>
    <row r="1113" ht="36" customHeight="1" spans="1:7">
      <c r="A1113" s="465">
        <v>2160699</v>
      </c>
      <c r="B1113" s="328" t="s">
        <v>972</v>
      </c>
      <c r="C1113" s="325">
        <v>361</v>
      </c>
      <c r="D1113" s="325">
        <v>337</v>
      </c>
      <c r="E1113" s="334"/>
      <c r="F1113" s="298" t="str">
        <f t="shared" ref="F1113:F1176" si="53">IF(LEN(A1113)=3,"是",IF(B1113&lt;&gt;"",IF(SUM(C1113:D1113)&lt;&gt;0,"是","否"),"是"))</f>
        <v>是</v>
      </c>
      <c r="G1113" s="173" t="str">
        <f t="shared" ref="G1113:G1176" si="54">IF(LEN(A1113)=3,"类",IF(LEN(A1113)=5,"款","项"))</f>
        <v>项</v>
      </c>
    </row>
    <row r="1114" ht="36" customHeight="1" spans="1:7">
      <c r="A1114" s="465">
        <v>21699</v>
      </c>
      <c r="B1114" s="323" t="s">
        <v>973</v>
      </c>
      <c r="C1114" s="325">
        <v>0</v>
      </c>
      <c r="D1114" s="325">
        <v>0</v>
      </c>
      <c r="E1114" s="339"/>
      <c r="F1114" s="298" t="str">
        <f t="shared" si="53"/>
        <v>否</v>
      </c>
      <c r="G1114" s="173" t="str">
        <f t="shared" si="54"/>
        <v>款</v>
      </c>
    </row>
    <row r="1115" ht="36" customHeight="1" spans="1:7">
      <c r="A1115" s="465">
        <v>2169901</v>
      </c>
      <c r="B1115" s="328" t="s">
        <v>974</v>
      </c>
      <c r="C1115" s="325">
        <v>0</v>
      </c>
      <c r="D1115" s="325">
        <v>0</v>
      </c>
      <c r="E1115" s="334" t="str">
        <f>IF(C1115&gt;0,D1115/C1115-1,IF(C1115&lt;0,-(D1115/C1115-1),""))</f>
        <v/>
      </c>
      <c r="F1115" s="298" t="str">
        <f t="shared" si="53"/>
        <v>否</v>
      </c>
      <c r="G1115" s="173" t="str">
        <f t="shared" si="54"/>
        <v>项</v>
      </c>
    </row>
    <row r="1116" ht="36" customHeight="1" spans="1:7">
      <c r="A1116" s="465">
        <v>2169999</v>
      </c>
      <c r="B1116" s="328" t="s">
        <v>975</v>
      </c>
      <c r="C1116" s="325"/>
      <c r="D1116" s="325">
        <v>0</v>
      </c>
      <c r="E1116" s="334"/>
      <c r="F1116" s="298" t="str">
        <f t="shared" si="53"/>
        <v>否</v>
      </c>
      <c r="G1116" s="173" t="str">
        <f t="shared" si="54"/>
        <v>项</v>
      </c>
    </row>
    <row r="1117" ht="36" customHeight="1" spans="1:7">
      <c r="A1117" s="473" t="s">
        <v>976</v>
      </c>
      <c r="B1117" s="472" t="s">
        <v>352</v>
      </c>
      <c r="C1117" s="325"/>
      <c r="D1117" s="325"/>
      <c r="E1117" s="339"/>
      <c r="F1117" s="298" t="str">
        <f t="shared" si="53"/>
        <v>否</v>
      </c>
      <c r="G1117" s="173" t="str">
        <f t="shared" si="54"/>
        <v>项</v>
      </c>
    </row>
    <row r="1118" ht="36" customHeight="1" spans="1:7">
      <c r="A1118" s="465">
        <v>217</v>
      </c>
      <c r="B1118" s="323" t="s">
        <v>99</v>
      </c>
      <c r="C1118" s="325">
        <f>C1126+C1136+C1142</f>
        <v>165</v>
      </c>
      <c r="D1118" s="325">
        <f>D1126+D1136+D1142</f>
        <v>150</v>
      </c>
      <c r="E1118" s="339"/>
      <c r="F1118" s="298" t="str">
        <f t="shared" si="53"/>
        <v>是</v>
      </c>
      <c r="G1118" s="173" t="str">
        <f t="shared" si="54"/>
        <v>类</v>
      </c>
    </row>
    <row r="1119" ht="36" customHeight="1" spans="1:7">
      <c r="A1119" s="465">
        <v>21701</v>
      </c>
      <c r="B1119" s="323" t="s">
        <v>977</v>
      </c>
      <c r="C1119" s="325"/>
      <c r="D1119" s="325"/>
      <c r="E1119" s="339" t="str">
        <f t="shared" ref="E1119:E1125" si="55">IF(C1119&gt;0,D1119/C1119-1,IF(C1119&lt;0,-(D1119/C1119-1),""))</f>
        <v/>
      </c>
      <c r="F1119" s="298" t="str">
        <f t="shared" si="53"/>
        <v>否</v>
      </c>
      <c r="G1119" s="173" t="str">
        <f t="shared" si="54"/>
        <v>款</v>
      </c>
    </row>
    <row r="1120" ht="36" customHeight="1" spans="1:7">
      <c r="A1120" s="465">
        <v>2170101</v>
      </c>
      <c r="B1120" s="328" t="s">
        <v>138</v>
      </c>
      <c r="C1120" s="325"/>
      <c r="D1120" s="325"/>
      <c r="E1120" s="334" t="str">
        <f t="shared" si="55"/>
        <v/>
      </c>
      <c r="F1120" s="298" t="str">
        <f t="shared" si="53"/>
        <v>否</v>
      </c>
      <c r="G1120" s="173" t="str">
        <f t="shared" si="54"/>
        <v>项</v>
      </c>
    </row>
    <row r="1121" ht="36" customHeight="1" spans="1:7">
      <c r="A1121" s="465">
        <v>2170102</v>
      </c>
      <c r="B1121" s="328" t="s">
        <v>139</v>
      </c>
      <c r="C1121" s="325"/>
      <c r="D1121" s="325"/>
      <c r="E1121" s="334" t="str">
        <f t="shared" si="55"/>
        <v/>
      </c>
      <c r="F1121" s="298" t="str">
        <f t="shared" si="53"/>
        <v>否</v>
      </c>
      <c r="G1121" s="173" t="str">
        <f t="shared" si="54"/>
        <v>项</v>
      </c>
    </row>
    <row r="1122" ht="36" customHeight="1" spans="1:7">
      <c r="A1122" s="465">
        <v>2170103</v>
      </c>
      <c r="B1122" s="328" t="s">
        <v>140</v>
      </c>
      <c r="C1122" s="325"/>
      <c r="D1122" s="325"/>
      <c r="E1122" s="334" t="str">
        <f t="shared" si="55"/>
        <v/>
      </c>
      <c r="F1122" s="298" t="str">
        <f t="shared" si="53"/>
        <v>否</v>
      </c>
      <c r="G1122" s="173" t="str">
        <f t="shared" si="54"/>
        <v>项</v>
      </c>
    </row>
    <row r="1123" ht="36" customHeight="1" spans="1:7">
      <c r="A1123" s="465">
        <v>2170104</v>
      </c>
      <c r="B1123" s="328" t="s">
        <v>978</v>
      </c>
      <c r="C1123" s="325"/>
      <c r="D1123" s="325"/>
      <c r="E1123" s="334" t="str">
        <f t="shared" si="55"/>
        <v/>
      </c>
      <c r="F1123" s="298" t="str">
        <f t="shared" si="53"/>
        <v>否</v>
      </c>
      <c r="G1123" s="173" t="str">
        <f t="shared" si="54"/>
        <v>项</v>
      </c>
    </row>
    <row r="1124" ht="36" customHeight="1" spans="1:7">
      <c r="A1124" s="465">
        <v>2170150</v>
      </c>
      <c r="B1124" s="328" t="s">
        <v>147</v>
      </c>
      <c r="C1124" s="325"/>
      <c r="D1124" s="325"/>
      <c r="E1124" s="334" t="str">
        <f t="shared" si="55"/>
        <v/>
      </c>
      <c r="F1124" s="298" t="str">
        <f t="shared" si="53"/>
        <v>否</v>
      </c>
      <c r="G1124" s="173" t="str">
        <f t="shared" si="54"/>
        <v>项</v>
      </c>
    </row>
    <row r="1125" ht="36" customHeight="1" spans="1:7">
      <c r="A1125" s="465">
        <v>2170199</v>
      </c>
      <c r="B1125" s="328" t="s">
        <v>979</v>
      </c>
      <c r="C1125" s="325"/>
      <c r="D1125" s="325"/>
      <c r="E1125" s="334" t="str">
        <f t="shared" si="55"/>
        <v/>
      </c>
      <c r="F1125" s="298" t="str">
        <f t="shared" si="53"/>
        <v>否</v>
      </c>
      <c r="G1125" s="173" t="str">
        <f t="shared" si="54"/>
        <v>项</v>
      </c>
    </row>
    <row r="1126" ht="36" customHeight="1" spans="1:7">
      <c r="A1126" s="331">
        <v>21702</v>
      </c>
      <c r="B1126" s="480" t="s">
        <v>980</v>
      </c>
      <c r="C1126" s="325">
        <f>C1135</f>
        <v>50</v>
      </c>
      <c r="D1126" s="325">
        <v>50</v>
      </c>
      <c r="E1126" s="339"/>
      <c r="F1126" s="298" t="str">
        <f t="shared" si="53"/>
        <v>是</v>
      </c>
      <c r="G1126" s="173" t="str">
        <f t="shared" si="54"/>
        <v>款</v>
      </c>
    </row>
    <row r="1127" ht="36" customHeight="1" spans="1:7">
      <c r="A1127" s="481">
        <v>2170201</v>
      </c>
      <c r="B1127" s="482" t="s">
        <v>981</v>
      </c>
      <c r="C1127" s="325"/>
      <c r="D1127" s="325"/>
      <c r="E1127" s="334" t="str">
        <f t="shared" ref="E1127:E1134" si="56">IF(C1127&gt;0,D1127/C1127-1,IF(C1127&lt;0,-(D1127/C1127-1),""))</f>
        <v/>
      </c>
      <c r="F1127" s="298" t="str">
        <f t="shared" si="53"/>
        <v>否</v>
      </c>
      <c r="G1127" s="173" t="str">
        <f t="shared" si="54"/>
        <v>项</v>
      </c>
    </row>
    <row r="1128" ht="36" customHeight="1" spans="1:7">
      <c r="A1128" s="481">
        <v>2170202</v>
      </c>
      <c r="B1128" s="482" t="s">
        <v>982</v>
      </c>
      <c r="C1128" s="325"/>
      <c r="D1128" s="325"/>
      <c r="E1128" s="334" t="str">
        <f t="shared" si="56"/>
        <v/>
      </c>
      <c r="F1128" s="298" t="str">
        <f t="shared" si="53"/>
        <v>否</v>
      </c>
      <c r="G1128" s="173" t="str">
        <f t="shared" si="54"/>
        <v>项</v>
      </c>
    </row>
    <row r="1129" ht="36" customHeight="1" spans="1:7">
      <c r="A1129" s="481">
        <v>2170203</v>
      </c>
      <c r="B1129" s="482" t="s">
        <v>983</v>
      </c>
      <c r="C1129" s="325"/>
      <c r="D1129" s="325"/>
      <c r="E1129" s="334" t="str">
        <f t="shared" si="56"/>
        <v/>
      </c>
      <c r="F1129" s="298" t="str">
        <f t="shared" si="53"/>
        <v>否</v>
      </c>
      <c r="G1129" s="173" t="str">
        <f t="shared" si="54"/>
        <v>项</v>
      </c>
    </row>
    <row r="1130" ht="36" customHeight="1" spans="1:7">
      <c r="A1130" s="481">
        <v>2170204</v>
      </c>
      <c r="B1130" s="482" t="s">
        <v>984</v>
      </c>
      <c r="C1130" s="325"/>
      <c r="D1130" s="325"/>
      <c r="E1130" s="334" t="str">
        <f t="shared" si="56"/>
        <v/>
      </c>
      <c r="F1130" s="298" t="str">
        <f t="shared" si="53"/>
        <v>否</v>
      </c>
      <c r="G1130" s="173" t="str">
        <f t="shared" si="54"/>
        <v>项</v>
      </c>
    </row>
    <row r="1131" ht="36" customHeight="1" spans="1:7">
      <c r="A1131" s="481">
        <v>2170205</v>
      </c>
      <c r="B1131" s="482" t="s">
        <v>985</v>
      </c>
      <c r="C1131" s="325"/>
      <c r="D1131" s="325"/>
      <c r="E1131" s="334" t="str">
        <f t="shared" si="56"/>
        <v/>
      </c>
      <c r="F1131" s="298" t="str">
        <f t="shared" si="53"/>
        <v>否</v>
      </c>
      <c r="G1131" s="173" t="str">
        <f t="shared" si="54"/>
        <v>项</v>
      </c>
    </row>
    <row r="1132" ht="36" customHeight="1" spans="1:7">
      <c r="A1132" s="481">
        <v>2170206</v>
      </c>
      <c r="B1132" s="482" t="s">
        <v>986</v>
      </c>
      <c r="C1132" s="325"/>
      <c r="D1132" s="325"/>
      <c r="E1132" s="334" t="str">
        <f t="shared" si="56"/>
        <v/>
      </c>
      <c r="F1132" s="298" t="str">
        <f t="shared" si="53"/>
        <v>否</v>
      </c>
      <c r="G1132" s="173" t="str">
        <f t="shared" si="54"/>
        <v>项</v>
      </c>
    </row>
    <row r="1133" ht="36" customHeight="1" spans="1:7">
      <c r="A1133" s="481">
        <v>2170207</v>
      </c>
      <c r="B1133" s="482" t="s">
        <v>987</v>
      </c>
      <c r="C1133" s="325"/>
      <c r="D1133" s="325"/>
      <c r="E1133" s="334" t="str">
        <f t="shared" si="56"/>
        <v/>
      </c>
      <c r="F1133" s="298" t="str">
        <f t="shared" si="53"/>
        <v>否</v>
      </c>
      <c r="G1133" s="173" t="str">
        <f t="shared" si="54"/>
        <v>项</v>
      </c>
    </row>
    <row r="1134" ht="36" customHeight="1" spans="1:7">
      <c r="A1134" s="481">
        <v>2170208</v>
      </c>
      <c r="B1134" s="482" t="s">
        <v>988</v>
      </c>
      <c r="C1134" s="325"/>
      <c r="D1134" s="325"/>
      <c r="E1134" s="334" t="str">
        <f t="shared" si="56"/>
        <v/>
      </c>
      <c r="F1134" s="298" t="str">
        <f t="shared" si="53"/>
        <v>否</v>
      </c>
      <c r="G1134" s="173" t="str">
        <f t="shared" si="54"/>
        <v>项</v>
      </c>
    </row>
    <row r="1135" ht="36" customHeight="1" spans="1:7">
      <c r="A1135" s="481">
        <v>2170299</v>
      </c>
      <c r="B1135" s="482" t="s">
        <v>989</v>
      </c>
      <c r="C1135" s="325">
        <v>50</v>
      </c>
      <c r="D1135" s="325">
        <v>50</v>
      </c>
      <c r="E1135" s="334"/>
      <c r="F1135" s="298" t="str">
        <f t="shared" si="53"/>
        <v>是</v>
      </c>
      <c r="G1135" s="173" t="str">
        <f t="shared" si="54"/>
        <v>项</v>
      </c>
    </row>
    <row r="1136" ht="36" customHeight="1" spans="1:7">
      <c r="A1136" s="465">
        <v>21703</v>
      </c>
      <c r="B1136" s="323" t="s">
        <v>990</v>
      </c>
      <c r="C1136" s="325">
        <f>C1141</f>
        <v>15</v>
      </c>
      <c r="D1136" s="325">
        <v>0</v>
      </c>
      <c r="E1136" s="339"/>
      <c r="F1136" s="298" t="str">
        <f t="shared" si="53"/>
        <v>是</v>
      </c>
      <c r="G1136" s="173" t="str">
        <f t="shared" si="54"/>
        <v>款</v>
      </c>
    </row>
    <row r="1137" ht="36" customHeight="1" spans="1:7">
      <c r="A1137" s="465">
        <v>2170301</v>
      </c>
      <c r="B1137" s="328" t="s">
        <v>991</v>
      </c>
      <c r="C1137" s="325"/>
      <c r="D1137" s="325"/>
      <c r="E1137" s="334" t="str">
        <f>IF(C1137&gt;0,D1137/C1137-1,IF(C1137&lt;0,-(D1137/C1137-1),""))</f>
        <v/>
      </c>
      <c r="F1137" s="298" t="str">
        <f t="shared" si="53"/>
        <v>否</v>
      </c>
      <c r="G1137" s="173" t="str">
        <f t="shared" si="54"/>
        <v>项</v>
      </c>
    </row>
    <row r="1138" ht="36" customHeight="1" spans="1:7">
      <c r="A1138" s="465">
        <v>2170302</v>
      </c>
      <c r="B1138" s="328" t="s">
        <v>992</v>
      </c>
      <c r="C1138" s="325"/>
      <c r="D1138" s="325">
        <v>0</v>
      </c>
      <c r="E1138" s="334" t="str">
        <f>IF(C1138&gt;0,D1138/C1138-1,IF(C1138&lt;0,-(D1138/C1138-1),""))</f>
        <v/>
      </c>
      <c r="F1138" s="298" t="str">
        <f t="shared" si="53"/>
        <v>否</v>
      </c>
      <c r="G1138" s="173" t="str">
        <f t="shared" si="54"/>
        <v>项</v>
      </c>
    </row>
    <row r="1139" ht="36" customHeight="1" spans="1:7">
      <c r="A1139" s="465">
        <v>2170303</v>
      </c>
      <c r="B1139" s="328" t="s">
        <v>993</v>
      </c>
      <c r="C1139" s="325"/>
      <c r="D1139" s="325"/>
      <c r="E1139" s="334"/>
      <c r="F1139" s="298" t="str">
        <f t="shared" si="53"/>
        <v>否</v>
      </c>
      <c r="G1139" s="173" t="str">
        <f t="shared" si="54"/>
        <v>项</v>
      </c>
    </row>
    <row r="1140" ht="36" customHeight="1" spans="1:7">
      <c r="A1140" s="465">
        <v>2170304</v>
      </c>
      <c r="B1140" s="328" t="s">
        <v>994</v>
      </c>
      <c r="C1140" s="325"/>
      <c r="D1140" s="325"/>
      <c r="E1140" s="334" t="str">
        <f>IF(C1140&gt;0,D1140/C1140-1,IF(C1140&lt;0,-(D1140/C1140-1),""))</f>
        <v/>
      </c>
      <c r="F1140" s="298" t="str">
        <f t="shared" si="53"/>
        <v>否</v>
      </c>
      <c r="G1140" s="173" t="str">
        <f t="shared" si="54"/>
        <v>项</v>
      </c>
    </row>
    <row r="1141" ht="36" customHeight="1" spans="1:7">
      <c r="A1141" s="465">
        <v>2170399</v>
      </c>
      <c r="B1141" s="328" t="s">
        <v>995</v>
      </c>
      <c r="C1141" s="325">
        <v>15</v>
      </c>
      <c r="D1141" s="325"/>
      <c r="E1141" s="334"/>
      <c r="F1141" s="298" t="str">
        <f t="shared" si="53"/>
        <v>是</v>
      </c>
      <c r="G1141" s="173" t="str">
        <f t="shared" si="54"/>
        <v>项</v>
      </c>
    </row>
    <row r="1142" ht="36" customHeight="1" spans="1:7">
      <c r="A1142" s="465">
        <v>21799</v>
      </c>
      <c r="B1142" s="323" t="s">
        <v>996</v>
      </c>
      <c r="C1142" s="325">
        <f>C1144</f>
        <v>100</v>
      </c>
      <c r="D1142" s="325">
        <v>100</v>
      </c>
      <c r="E1142" s="339"/>
      <c r="F1142" s="298" t="str">
        <f t="shared" si="53"/>
        <v>是</v>
      </c>
      <c r="G1142" s="173" t="str">
        <f t="shared" si="54"/>
        <v>款</v>
      </c>
    </row>
    <row r="1143" ht="36" customHeight="1" spans="1:7">
      <c r="A1143" s="331">
        <v>2179902</v>
      </c>
      <c r="B1143" s="328" t="s">
        <v>997</v>
      </c>
      <c r="C1143" s="325"/>
      <c r="D1143" s="325"/>
      <c r="E1143" s="334" t="str">
        <f>IF(C1143&gt;0,D1143/C1143-1,IF(C1143&lt;0,-(D1143/C1143-1),""))</f>
        <v/>
      </c>
      <c r="F1143" s="298" t="str">
        <f t="shared" si="53"/>
        <v>否</v>
      </c>
      <c r="G1143" s="173" t="str">
        <f t="shared" si="54"/>
        <v>项</v>
      </c>
    </row>
    <row r="1144" ht="36" customHeight="1" spans="1:7">
      <c r="A1144" s="331">
        <v>2179999</v>
      </c>
      <c r="B1144" s="328" t="s">
        <v>995</v>
      </c>
      <c r="C1144" s="325">
        <v>100</v>
      </c>
      <c r="D1144" s="325">
        <v>100</v>
      </c>
      <c r="E1144" s="334"/>
      <c r="F1144" s="298" t="str">
        <f t="shared" si="53"/>
        <v>是</v>
      </c>
      <c r="G1144" s="173" t="str">
        <f t="shared" si="54"/>
        <v>项</v>
      </c>
    </row>
    <row r="1145" ht="36" customHeight="1" spans="1:7">
      <c r="A1145" s="331" t="s">
        <v>998</v>
      </c>
      <c r="B1145" s="472" t="s">
        <v>352</v>
      </c>
      <c r="C1145" s="325"/>
      <c r="D1145" s="325"/>
      <c r="E1145" s="339"/>
      <c r="F1145" s="298" t="str">
        <f t="shared" si="53"/>
        <v>否</v>
      </c>
      <c r="G1145" s="173" t="str">
        <f t="shared" si="54"/>
        <v>项</v>
      </c>
    </row>
    <row r="1146" ht="36" customHeight="1" spans="1:7">
      <c r="A1146" s="465">
        <v>219</v>
      </c>
      <c r="B1146" s="323" t="s">
        <v>101</v>
      </c>
      <c r="C1146" s="325">
        <v>0</v>
      </c>
      <c r="D1146" s="325">
        <v>0</v>
      </c>
      <c r="E1146" s="339"/>
      <c r="F1146" s="298" t="str">
        <f t="shared" si="53"/>
        <v>是</v>
      </c>
      <c r="G1146" s="173" t="str">
        <f t="shared" si="54"/>
        <v>类</v>
      </c>
    </row>
    <row r="1147" ht="36" customHeight="1" spans="1:7">
      <c r="A1147" s="465">
        <v>21901</v>
      </c>
      <c r="B1147" s="323" t="s">
        <v>999</v>
      </c>
      <c r="C1147" s="325"/>
      <c r="D1147" s="325"/>
      <c r="E1147" s="339" t="str">
        <f t="shared" ref="E1147:E1155" si="57">IF(C1147&gt;0,D1147/C1147-1,IF(C1147&lt;0,-(D1147/C1147-1),""))</f>
        <v/>
      </c>
      <c r="F1147" s="298" t="str">
        <f t="shared" si="53"/>
        <v>否</v>
      </c>
      <c r="G1147" s="173" t="str">
        <f t="shared" si="54"/>
        <v>款</v>
      </c>
    </row>
    <row r="1148" ht="36" customHeight="1" spans="1:7">
      <c r="A1148" s="465">
        <v>21902</v>
      </c>
      <c r="B1148" s="323" t="s">
        <v>1000</v>
      </c>
      <c r="C1148" s="325"/>
      <c r="D1148" s="325"/>
      <c r="E1148" s="339" t="str">
        <f t="shared" si="57"/>
        <v/>
      </c>
      <c r="F1148" s="298" t="str">
        <f t="shared" si="53"/>
        <v>否</v>
      </c>
      <c r="G1148" s="173" t="str">
        <f t="shared" si="54"/>
        <v>款</v>
      </c>
    </row>
    <row r="1149" ht="36" customHeight="1" spans="1:7">
      <c r="A1149" s="465">
        <v>21903</v>
      </c>
      <c r="B1149" s="323" t="s">
        <v>1001</v>
      </c>
      <c r="C1149" s="325"/>
      <c r="D1149" s="325"/>
      <c r="E1149" s="339" t="str">
        <f t="shared" si="57"/>
        <v/>
      </c>
      <c r="F1149" s="298" t="str">
        <f t="shared" si="53"/>
        <v>否</v>
      </c>
      <c r="G1149" s="173" t="str">
        <f t="shared" si="54"/>
        <v>款</v>
      </c>
    </row>
    <row r="1150" ht="36" customHeight="1" spans="1:7">
      <c r="A1150" s="465">
        <v>21904</v>
      </c>
      <c r="B1150" s="323" t="s">
        <v>1002</v>
      </c>
      <c r="C1150" s="325"/>
      <c r="D1150" s="325"/>
      <c r="E1150" s="339" t="str">
        <f t="shared" si="57"/>
        <v/>
      </c>
      <c r="F1150" s="298" t="str">
        <f t="shared" si="53"/>
        <v>否</v>
      </c>
      <c r="G1150" s="173" t="str">
        <f t="shared" si="54"/>
        <v>款</v>
      </c>
    </row>
    <row r="1151" ht="36" customHeight="1" spans="1:7">
      <c r="A1151" s="465">
        <v>21905</v>
      </c>
      <c r="B1151" s="323" t="s">
        <v>1003</v>
      </c>
      <c r="C1151" s="325"/>
      <c r="D1151" s="325"/>
      <c r="E1151" s="339" t="str">
        <f t="shared" si="57"/>
        <v/>
      </c>
      <c r="F1151" s="298" t="str">
        <f t="shared" si="53"/>
        <v>否</v>
      </c>
      <c r="G1151" s="173" t="str">
        <f t="shared" si="54"/>
        <v>款</v>
      </c>
    </row>
    <row r="1152" ht="36" customHeight="1" spans="1:7">
      <c r="A1152" s="465">
        <v>21906</v>
      </c>
      <c r="B1152" s="323" t="s">
        <v>1004</v>
      </c>
      <c r="C1152" s="325"/>
      <c r="D1152" s="325"/>
      <c r="E1152" s="339" t="str">
        <f t="shared" si="57"/>
        <v/>
      </c>
      <c r="F1152" s="298" t="str">
        <f t="shared" si="53"/>
        <v>否</v>
      </c>
      <c r="G1152" s="173" t="str">
        <f t="shared" si="54"/>
        <v>款</v>
      </c>
    </row>
    <row r="1153" ht="36" customHeight="1" spans="1:7">
      <c r="A1153" s="465">
        <v>21907</v>
      </c>
      <c r="B1153" s="323" t="s">
        <v>1005</v>
      </c>
      <c r="C1153" s="325"/>
      <c r="D1153" s="325"/>
      <c r="E1153" s="339" t="str">
        <f t="shared" si="57"/>
        <v/>
      </c>
      <c r="F1153" s="298" t="str">
        <f t="shared" si="53"/>
        <v>否</v>
      </c>
      <c r="G1153" s="173" t="str">
        <f t="shared" si="54"/>
        <v>款</v>
      </c>
    </row>
    <row r="1154" ht="36" customHeight="1" spans="1:7">
      <c r="A1154" s="465">
        <v>21908</v>
      </c>
      <c r="B1154" s="323" t="s">
        <v>1006</v>
      </c>
      <c r="C1154" s="325"/>
      <c r="D1154" s="325"/>
      <c r="E1154" s="339" t="str">
        <f t="shared" si="57"/>
        <v/>
      </c>
      <c r="F1154" s="298" t="str">
        <f t="shared" si="53"/>
        <v>否</v>
      </c>
      <c r="G1154" s="173" t="str">
        <f t="shared" si="54"/>
        <v>款</v>
      </c>
    </row>
    <row r="1155" ht="36" customHeight="1" spans="1:7">
      <c r="A1155" s="465">
        <v>21999</v>
      </c>
      <c r="B1155" s="323" t="s">
        <v>1007</v>
      </c>
      <c r="C1155" s="325"/>
      <c r="D1155" s="325"/>
      <c r="E1155" s="339" t="str">
        <f t="shared" si="57"/>
        <v/>
      </c>
      <c r="F1155" s="298" t="str">
        <f t="shared" si="53"/>
        <v>否</v>
      </c>
      <c r="G1155" s="173" t="str">
        <f t="shared" si="54"/>
        <v>款</v>
      </c>
    </row>
    <row r="1156" ht="36" customHeight="1" spans="1:7">
      <c r="A1156" s="465">
        <v>220</v>
      </c>
      <c r="B1156" s="323" t="s">
        <v>103</v>
      </c>
      <c r="C1156" s="325">
        <f>C1157+C1184</f>
        <v>4529</v>
      </c>
      <c r="D1156" s="325">
        <f>D1157+D1184</f>
        <v>3357</v>
      </c>
      <c r="E1156" s="339"/>
      <c r="F1156" s="298" t="str">
        <f t="shared" si="53"/>
        <v>是</v>
      </c>
      <c r="G1156" s="173" t="str">
        <f t="shared" si="54"/>
        <v>类</v>
      </c>
    </row>
    <row r="1157" ht="36" customHeight="1" spans="1:7">
      <c r="A1157" s="465">
        <v>22001</v>
      </c>
      <c r="B1157" s="323" t="s">
        <v>1008</v>
      </c>
      <c r="C1157" s="325">
        <f>SUBTOTAL(9,C1158:C1183)</f>
        <v>4309</v>
      </c>
      <c r="D1157" s="325">
        <v>3178</v>
      </c>
      <c r="E1157" s="339"/>
      <c r="F1157" s="298" t="str">
        <f t="shared" si="53"/>
        <v>是</v>
      </c>
      <c r="G1157" s="173" t="str">
        <f t="shared" si="54"/>
        <v>款</v>
      </c>
    </row>
    <row r="1158" ht="36" customHeight="1" spans="1:7">
      <c r="A1158" s="465">
        <v>2200101</v>
      </c>
      <c r="B1158" s="328" t="s">
        <v>138</v>
      </c>
      <c r="C1158" s="325">
        <v>1085</v>
      </c>
      <c r="D1158" s="325">
        <v>855</v>
      </c>
      <c r="E1158" s="334"/>
      <c r="F1158" s="298" t="str">
        <f t="shared" si="53"/>
        <v>是</v>
      </c>
      <c r="G1158" s="173" t="str">
        <f t="shared" si="54"/>
        <v>项</v>
      </c>
    </row>
    <row r="1159" ht="36" customHeight="1" spans="1:7">
      <c r="A1159" s="465">
        <v>2200102</v>
      </c>
      <c r="B1159" s="328" t="s">
        <v>139</v>
      </c>
      <c r="C1159" s="325">
        <v>0</v>
      </c>
      <c r="D1159" s="325">
        <v>0</v>
      </c>
      <c r="E1159" s="334" t="str">
        <f>IF(C1159&gt;0,D1159/C1159-1,IF(C1159&lt;0,-(D1159/C1159-1),""))</f>
        <v/>
      </c>
      <c r="F1159" s="298" t="str">
        <f t="shared" si="53"/>
        <v>否</v>
      </c>
      <c r="G1159" s="173" t="str">
        <f t="shared" si="54"/>
        <v>项</v>
      </c>
    </row>
    <row r="1160" ht="36" customHeight="1" spans="1:7">
      <c r="A1160" s="465">
        <v>2200103</v>
      </c>
      <c r="B1160" s="328" t="s">
        <v>140</v>
      </c>
      <c r="C1160" s="325"/>
      <c r="D1160" s="325"/>
      <c r="E1160" s="334"/>
      <c r="F1160" s="298" t="str">
        <f t="shared" si="53"/>
        <v>否</v>
      </c>
      <c r="G1160" s="173" t="str">
        <f t="shared" si="54"/>
        <v>项</v>
      </c>
    </row>
    <row r="1161" ht="36" customHeight="1" spans="1:7">
      <c r="A1161" s="465">
        <v>2200104</v>
      </c>
      <c r="B1161" s="328" t="s">
        <v>1009</v>
      </c>
      <c r="C1161" s="325">
        <v>1933</v>
      </c>
      <c r="D1161" s="325">
        <v>367</v>
      </c>
      <c r="E1161" s="334"/>
      <c r="F1161" s="298" t="str">
        <f t="shared" si="53"/>
        <v>是</v>
      </c>
      <c r="G1161" s="173" t="str">
        <f t="shared" si="54"/>
        <v>项</v>
      </c>
    </row>
    <row r="1162" ht="36" customHeight="1" spans="1:7">
      <c r="A1162" s="465">
        <v>2200106</v>
      </c>
      <c r="B1162" s="328" t="s">
        <v>1010</v>
      </c>
      <c r="C1162" s="325">
        <v>449</v>
      </c>
      <c r="D1162" s="325">
        <v>621</v>
      </c>
      <c r="E1162" s="334"/>
      <c r="F1162" s="298" t="str">
        <f t="shared" si="53"/>
        <v>是</v>
      </c>
      <c r="G1162" s="173" t="str">
        <f t="shared" si="54"/>
        <v>项</v>
      </c>
    </row>
    <row r="1163" ht="36" customHeight="1" spans="1:7">
      <c r="A1163" s="465">
        <v>2200107</v>
      </c>
      <c r="B1163" s="328" t="s">
        <v>1011</v>
      </c>
      <c r="C1163" s="325"/>
      <c r="D1163" s="325"/>
      <c r="E1163" s="334"/>
      <c r="F1163" s="298" t="str">
        <f t="shared" si="53"/>
        <v>否</v>
      </c>
      <c r="G1163" s="173" t="str">
        <f t="shared" si="54"/>
        <v>项</v>
      </c>
    </row>
    <row r="1164" ht="36" customHeight="1" spans="1:7">
      <c r="A1164" s="465">
        <v>2200108</v>
      </c>
      <c r="B1164" s="328" t="s">
        <v>1012</v>
      </c>
      <c r="C1164" s="325"/>
      <c r="D1164" s="325"/>
      <c r="E1164" s="334"/>
      <c r="F1164" s="298" t="str">
        <f t="shared" si="53"/>
        <v>否</v>
      </c>
      <c r="G1164" s="173" t="str">
        <f t="shared" si="54"/>
        <v>项</v>
      </c>
    </row>
    <row r="1165" ht="36" customHeight="1" spans="1:7">
      <c r="A1165" s="465">
        <v>2200109</v>
      </c>
      <c r="B1165" s="328" t="s">
        <v>1013</v>
      </c>
      <c r="C1165" s="325">
        <v>8</v>
      </c>
      <c r="D1165" s="325">
        <v>343</v>
      </c>
      <c r="E1165" s="334"/>
      <c r="F1165" s="298" t="str">
        <f t="shared" si="53"/>
        <v>是</v>
      </c>
      <c r="G1165" s="173" t="str">
        <f t="shared" si="54"/>
        <v>项</v>
      </c>
    </row>
    <row r="1166" ht="36" customHeight="1" spans="1:7">
      <c r="A1166" s="465">
        <v>2200112</v>
      </c>
      <c r="B1166" s="328" t="s">
        <v>1014</v>
      </c>
      <c r="C1166" s="325"/>
      <c r="D1166" s="325"/>
      <c r="E1166" s="334" t="str">
        <f>IF(C1166&gt;0,D1166/C1166-1,IF(C1166&lt;0,-(D1166/C1166-1),""))</f>
        <v/>
      </c>
      <c r="F1166" s="298" t="str">
        <f t="shared" si="53"/>
        <v>否</v>
      </c>
      <c r="G1166" s="173" t="str">
        <f t="shared" si="54"/>
        <v>项</v>
      </c>
    </row>
    <row r="1167" ht="36" customHeight="1" spans="1:7">
      <c r="A1167" s="465">
        <v>2200113</v>
      </c>
      <c r="B1167" s="328" t="s">
        <v>1015</v>
      </c>
      <c r="C1167" s="325"/>
      <c r="D1167" s="325"/>
      <c r="E1167" s="334"/>
      <c r="F1167" s="298" t="str">
        <f t="shared" si="53"/>
        <v>否</v>
      </c>
      <c r="G1167" s="173" t="str">
        <f t="shared" si="54"/>
        <v>项</v>
      </c>
    </row>
    <row r="1168" ht="36" customHeight="1" spans="1:7">
      <c r="A1168" s="465">
        <v>2200114</v>
      </c>
      <c r="B1168" s="328" t="s">
        <v>1016</v>
      </c>
      <c r="C1168" s="325"/>
      <c r="D1168" s="325">
        <v>0</v>
      </c>
      <c r="E1168" s="334"/>
      <c r="F1168" s="298" t="str">
        <f t="shared" si="53"/>
        <v>否</v>
      </c>
      <c r="G1168" s="173" t="str">
        <f t="shared" si="54"/>
        <v>项</v>
      </c>
    </row>
    <row r="1169" ht="36" customHeight="1" spans="1:7">
      <c r="A1169" s="465">
        <v>2200115</v>
      </c>
      <c r="B1169" s="328" t="s">
        <v>1017</v>
      </c>
      <c r="C1169" s="325"/>
      <c r="D1169" s="325"/>
      <c r="E1169" s="334" t="str">
        <f>IF(C1169&gt;0,D1169/C1169-1,IF(C1169&lt;0,-(D1169/C1169-1),""))</f>
        <v/>
      </c>
      <c r="F1169" s="298" t="str">
        <f t="shared" si="53"/>
        <v>否</v>
      </c>
      <c r="G1169" s="173" t="str">
        <f t="shared" si="54"/>
        <v>项</v>
      </c>
    </row>
    <row r="1170" ht="36" customHeight="1" spans="1:7">
      <c r="A1170" s="465">
        <v>2200116</v>
      </c>
      <c r="B1170" s="328" t="s">
        <v>1018</v>
      </c>
      <c r="C1170" s="325"/>
      <c r="D1170" s="325"/>
      <c r="E1170" s="334" t="str">
        <f>IF(C1170&gt;0,D1170/C1170-1,IF(C1170&lt;0,-(D1170/C1170-1),""))</f>
        <v/>
      </c>
      <c r="F1170" s="298" t="str">
        <f t="shared" si="53"/>
        <v>否</v>
      </c>
      <c r="G1170" s="173" t="str">
        <f t="shared" si="54"/>
        <v>项</v>
      </c>
    </row>
    <row r="1171" ht="36" customHeight="1" spans="1:7">
      <c r="A1171" s="465">
        <v>2200119</v>
      </c>
      <c r="B1171" s="328" t="s">
        <v>1019</v>
      </c>
      <c r="C1171" s="325"/>
      <c r="D1171" s="325"/>
      <c r="E1171" s="334"/>
      <c r="F1171" s="298" t="str">
        <f t="shared" si="53"/>
        <v>否</v>
      </c>
      <c r="G1171" s="173" t="str">
        <f t="shared" si="54"/>
        <v>项</v>
      </c>
    </row>
    <row r="1172" ht="36" customHeight="1" spans="1:7">
      <c r="A1172" s="465">
        <v>2200120</v>
      </c>
      <c r="B1172" s="328" t="s">
        <v>1020</v>
      </c>
      <c r="C1172" s="325"/>
      <c r="D1172" s="325"/>
      <c r="E1172" s="334"/>
      <c r="F1172" s="298" t="str">
        <f t="shared" si="53"/>
        <v>否</v>
      </c>
      <c r="G1172" s="173" t="str">
        <f t="shared" si="54"/>
        <v>项</v>
      </c>
    </row>
    <row r="1173" ht="36" customHeight="1" spans="1:7">
      <c r="A1173" s="465">
        <v>2200121</v>
      </c>
      <c r="B1173" s="328" t="s">
        <v>1021</v>
      </c>
      <c r="C1173" s="325"/>
      <c r="D1173" s="325"/>
      <c r="E1173" s="334" t="str">
        <f t="shared" ref="E1173:E1180" si="58">IF(C1173&gt;0,D1173/C1173-1,IF(C1173&lt;0,-(D1173/C1173-1),""))</f>
        <v/>
      </c>
      <c r="F1173" s="298" t="str">
        <f t="shared" si="53"/>
        <v>否</v>
      </c>
      <c r="G1173" s="173" t="str">
        <f t="shared" si="54"/>
        <v>项</v>
      </c>
    </row>
    <row r="1174" ht="36" customHeight="1" spans="1:7">
      <c r="A1174" s="465">
        <v>2200122</v>
      </c>
      <c r="B1174" s="328" t="s">
        <v>1022</v>
      </c>
      <c r="C1174" s="325"/>
      <c r="D1174" s="325"/>
      <c r="E1174" s="334" t="str">
        <f t="shared" si="58"/>
        <v/>
      </c>
      <c r="F1174" s="298" t="str">
        <f t="shared" si="53"/>
        <v>否</v>
      </c>
      <c r="G1174" s="173" t="str">
        <f t="shared" si="54"/>
        <v>项</v>
      </c>
    </row>
    <row r="1175" ht="36" customHeight="1" spans="1:7">
      <c r="A1175" s="465">
        <v>2200123</v>
      </c>
      <c r="B1175" s="328" t="s">
        <v>1023</v>
      </c>
      <c r="C1175" s="325"/>
      <c r="D1175" s="325"/>
      <c r="E1175" s="334" t="str">
        <f t="shared" si="58"/>
        <v/>
      </c>
      <c r="F1175" s="298" t="str">
        <f t="shared" si="53"/>
        <v>否</v>
      </c>
      <c r="G1175" s="173" t="str">
        <f t="shared" si="54"/>
        <v>项</v>
      </c>
    </row>
    <row r="1176" ht="36" customHeight="1" spans="1:7">
      <c r="A1176" s="465">
        <v>2200124</v>
      </c>
      <c r="B1176" s="328" t="s">
        <v>1024</v>
      </c>
      <c r="C1176" s="325"/>
      <c r="D1176" s="325"/>
      <c r="E1176" s="334" t="str">
        <f t="shared" si="58"/>
        <v/>
      </c>
      <c r="F1176" s="298" t="str">
        <f t="shared" si="53"/>
        <v>否</v>
      </c>
      <c r="G1176" s="173" t="str">
        <f t="shared" si="54"/>
        <v>项</v>
      </c>
    </row>
    <row r="1177" ht="36" customHeight="1" spans="1:7">
      <c r="A1177" s="465">
        <v>2200125</v>
      </c>
      <c r="B1177" s="328" t="s">
        <v>1025</v>
      </c>
      <c r="C1177" s="325"/>
      <c r="D1177" s="325"/>
      <c r="E1177" s="334" t="str">
        <f t="shared" si="58"/>
        <v/>
      </c>
      <c r="F1177" s="298" t="str">
        <f t="shared" ref="F1177:F1240" si="59">IF(LEN(A1177)=3,"是",IF(B1177&lt;&gt;"",IF(SUM(C1177:D1177)&lt;&gt;0,"是","否"),"是"))</f>
        <v>否</v>
      </c>
      <c r="G1177" s="173" t="str">
        <f t="shared" ref="G1177:G1240" si="60">IF(LEN(A1177)=3,"类",IF(LEN(A1177)=5,"款","项"))</f>
        <v>项</v>
      </c>
    </row>
    <row r="1178" ht="36" customHeight="1" spans="1:7">
      <c r="A1178" s="465">
        <v>2200126</v>
      </c>
      <c r="B1178" s="328" t="s">
        <v>1026</v>
      </c>
      <c r="C1178" s="325"/>
      <c r="D1178" s="325"/>
      <c r="E1178" s="334" t="str">
        <f t="shared" si="58"/>
        <v/>
      </c>
      <c r="F1178" s="298" t="str">
        <f t="shared" si="59"/>
        <v>否</v>
      </c>
      <c r="G1178" s="173" t="str">
        <f t="shared" si="60"/>
        <v>项</v>
      </c>
    </row>
    <row r="1179" ht="36" customHeight="1" spans="1:7">
      <c r="A1179" s="465">
        <v>2200127</v>
      </c>
      <c r="B1179" s="328" t="s">
        <v>1027</v>
      </c>
      <c r="C1179" s="325"/>
      <c r="D1179" s="325"/>
      <c r="E1179" s="334" t="str">
        <f t="shared" si="58"/>
        <v/>
      </c>
      <c r="F1179" s="298" t="str">
        <f t="shared" si="59"/>
        <v>否</v>
      </c>
      <c r="G1179" s="173" t="str">
        <f t="shared" si="60"/>
        <v>项</v>
      </c>
    </row>
    <row r="1180" ht="36" customHeight="1" spans="1:7">
      <c r="A1180" s="465">
        <v>2200128</v>
      </c>
      <c r="B1180" s="328" t="s">
        <v>1028</v>
      </c>
      <c r="C1180" s="325"/>
      <c r="D1180" s="325"/>
      <c r="E1180" s="334" t="str">
        <f t="shared" si="58"/>
        <v/>
      </c>
      <c r="F1180" s="298" t="str">
        <f t="shared" si="59"/>
        <v>否</v>
      </c>
      <c r="G1180" s="173" t="str">
        <f t="shared" si="60"/>
        <v>项</v>
      </c>
    </row>
    <row r="1181" ht="36" customHeight="1" spans="1:7">
      <c r="A1181" s="465">
        <v>2200129</v>
      </c>
      <c r="B1181" s="328" t="s">
        <v>1029</v>
      </c>
      <c r="C1181" s="325"/>
      <c r="D1181" s="325"/>
      <c r="E1181" s="334"/>
      <c r="F1181" s="298" t="str">
        <f t="shared" si="59"/>
        <v>否</v>
      </c>
      <c r="G1181" s="173" t="str">
        <f t="shared" si="60"/>
        <v>项</v>
      </c>
    </row>
    <row r="1182" ht="36" customHeight="1" spans="1:7">
      <c r="A1182" s="465">
        <v>2200150</v>
      </c>
      <c r="B1182" s="328" t="s">
        <v>147</v>
      </c>
      <c r="C1182" s="325"/>
      <c r="D1182" s="325"/>
      <c r="E1182" s="334"/>
      <c r="F1182" s="298" t="str">
        <f t="shared" si="59"/>
        <v>否</v>
      </c>
      <c r="G1182" s="173" t="str">
        <f t="shared" si="60"/>
        <v>项</v>
      </c>
    </row>
    <row r="1183" ht="36" customHeight="1" spans="1:7">
      <c r="A1183" s="465">
        <v>2200199</v>
      </c>
      <c r="B1183" s="328" t="s">
        <v>1030</v>
      </c>
      <c r="C1183" s="325">
        <v>834</v>
      </c>
      <c r="D1183" s="325">
        <v>992</v>
      </c>
      <c r="E1183" s="334"/>
      <c r="F1183" s="298" t="str">
        <f t="shared" si="59"/>
        <v>是</v>
      </c>
      <c r="G1183" s="173" t="str">
        <f t="shared" si="60"/>
        <v>项</v>
      </c>
    </row>
    <row r="1184" ht="36" customHeight="1" spans="1:7">
      <c r="A1184" s="465">
        <v>22005</v>
      </c>
      <c r="B1184" s="323" t="s">
        <v>1031</v>
      </c>
      <c r="C1184" s="325">
        <f>SUBTOTAL(9,C1188:C1192)</f>
        <v>220</v>
      </c>
      <c r="D1184" s="325">
        <v>179</v>
      </c>
      <c r="E1184" s="339"/>
      <c r="F1184" s="298" t="str">
        <f t="shared" si="59"/>
        <v>是</v>
      </c>
      <c r="G1184" s="173" t="str">
        <f t="shared" si="60"/>
        <v>款</v>
      </c>
    </row>
    <row r="1185" ht="36" customHeight="1" spans="1:7">
      <c r="A1185" s="465">
        <v>2200501</v>
      </c>
      <c r="B1185" s="328" t="s">
        <v>138</v>
      </c>
      <c r="C1185" s="325"/>
      <c r="D1185" s="325"/>
      <c r="E1185" s="334" t="str">
        <f>IF(C1185&gt;0,D1185/C1185-1,IF(C1185&lt;0,-(D1185/C1185-1),""))</f>
        <v/>
      </c>
      <c r="F1185" s="298" t="str">
        <f t="shared" si="59"/>
        <v>否</v>
      </c>
      <c r="G1185" s="173" t="str">
        <f t="shared" si="60"/>
        <v>项</v>
      </c>
    </row>
    <row r="1186" ht="36" customHeight="1" spans="1:7">
      <c r="A1186" s="465">
        <v>2200502</v>
      </c>
      <c r="B1186" s="328" t="s">
        <v>139</v>
      </c>
      <c r="C1186" s="325"/>
      <c r="D1186" s="325"/>
      <c r="E1186" s="334" t="str">
        <f>IF(C1186&gt;0,D1186/C1186-1,IF(C1186&lt;0,-(D1186/C1186-1),""))</f>
        <v/>
      </c>
      <c r="F1186" s="298" t="str">
        <f t="shared" si="59"/>
        <v>否</v>
      </c>
      <c r="G1186" s="173" t="str">
        <f t="shared" si="60"/>
        <v>项</v>
      </c>
    </row>
    <row r="1187" ht="36" customHeight="1" spans="1:7">
      <c r="A1187" s="465">
        <v>2200503</v>
      </c>
      <c r="B1187" s="328" t="s">
        <v>140</v>
      </c>
      <c r="C1187" s="325"/>
      <c r="D1187" s="325"/>
      <c r="E1187" s="334" t="str">
        <f>IF(C1187&gt;0,D1187/C1187-1,IF(C1187&lt;0,-(D1187/C1187-1),""))</f>
        <v/>
      </c>
      <c r="F1187" s="298" t="str">
        <f t="shared" si="59"/>
        <v>否</v>
      </c>
      <c r="G1187" s="173" t="str">
        <f t="shared" si="60"/>
        <v>项</v>
      </c>
    </row>
    <row r="1188" ht="36" customHeight="1" spans="1:7">
      <c r="A1188" s="465">
        <v>2200504</v>
      </c>
      <c r="B1188" s="328" t="s">
        <v>1032</v>
      </c>
      <c r="C1188" s="325">
        <v>60</v>
      </c>
      <c r="D1188" s="325">
        <v>51</v>
      </c>
      <c r="E1188" s="334">
        <f>IF(C1188&gt;0,D1188/C1188-1,IF(C1188&lt;0,-(D1188/C1188-1),""))</f>
        <v>-0.15</v>
      </c>
      <c r="F1188" s="298" t="str">
        <f t="shared" si="59"/>
        <v>是</v>
      </c>
      <c r="G1188" s="173" t="str">
        <f t="shared" si="60"/>
        <v>项</v>
      </c>
    </row>
    <row r="1189" ht="36" customHeight="1" spans="1:7">
      <c r="A1189" s="465">
        <v>2200506</v>
      </c>
      <c r="B1189" s="328" t="s">
        <v>1033</v>
      </c>
      <c r="C1189" s="325"/>
      <c r="D1189" s="325"/>
      <c r="E1189" s="334"/>
      <c r="F1189" s="298" t="str">
        <f t="shared" si="59"/>
        <v>否</v>
      </c>
      <c r="G1189" s="173" t="str">
        <f t="shared" si="60"/>
        <v>项</v>
      </c>
    </row>
    <row r="1190" ht="36" customHeight="1" spans="1:7">
      <c r="A1190" s="465">
        <v>2200507</v>
      </c>
      <c r="B1190" s="328" t="s">
        <v>1034</v>
      </c>
      <c r="C1190" s="325"/>
      <c r="D1190" s="325"/>
      <c r="E1190" s="334"/>
      <c r="F1190" s="298" t="str">
        <f t="shared" si="59"/>
        <v>否</v>
      </c>
      <c r="G1190" s="173" t="str">
        <f t="shared" si="60"/>
        <v>项</v>
      </c>
    </row>
    <row r="1191" ht="36" customHeight="1" spans="1:7">
      <c r="A1191" s="465">
        <v>2200508</v>
      </c>
      <c r="B1191" s="328" t="s">
        <v>1035</v>
      </c>
      <c r="C1191" s="325"/>
      <c r="D1191" s="325"/>
      <c r="E1191" s="334"/>
      <c r="F1191" s="298" t="str">
        <f t="shared" si="59"/>
        <v>否</v>
      </c>
      <c r="G1191" s="173" t="str">
        <f t="shared" si="60"/>
        <v>项</v>
      </c>
    </row>
    <row r="1192" ht="36" customHeight="1" spans="1:7">
      <c r="A1192" s="465">
        <v>2200509</v>
      </c>
      <c r="B1192" s="328" t="s">
        <v>1036</v>
      </c>
      <c r="C1192" s="325">
        <v>160</v>
      </c>
      <c r="D1192" s="325">
        <v>128</v>
      </c>
      <c r="E1192" s="334"/>
      <c r="F1192" s="298" t="str">
        <f t="shared" si="59"/>
        <v>是</v>
      </c>
      <c r="G1192" s="173" t="str">
        <f t="shared" si="60"/>
        <v>项</v>
      </c>
    </row>
    <row r="1193" ht="36" customHeight="1" spans="1:7">
      <c r="A1193" s="465">
        <v>2200510</v>
      </c>
      <c r="B1193" s="328" t="s">
        <v>1037</v>
      </c>
      <c r="C1193" s="325"/>
      <c r="D1193" s="325"/>
      <c r="E1193" s="334" t="str">
        <f t="shared" ref="E1193:E1198" si="61">IF(C1193&gt;0,D1193/C1193-1,IF(C1193&lt;0,-(D1193/C1193-1),""))</f>
        <v/>
      </c>
      <c r="F1193" s="298" t="str">
        <f t="shared" si="59"/>
        <v>否</v>
      </c>
      <c r="G1193" s="173" t="str">
        <f t="shared" si="60"/>
        <v>项</v>
      </c>
    </row>
    <row r="1194" ht="36" customHeight="1" spans="1:7">
      <c r="A1194" s="465">
        <v>2200511</v>
      </c>
      <c r="B1194" s="328" t="s">
        <v>1038</v>
      </c>
      <c r="C1194" s="325"/>
      <c r="D1194" s="325"/>
      <c r="E1194" s="334" t="str">
        <f t="shared" si="61"/>
        <v/>
      </c>
      <c r="F1194" s="298" t="str">
        <f t="shared" si="59"/>
        <v>否</v>
      </c>
      <c r="G1194" s="173" t="str">
        <f t="shared" si="60"/>
        <v>项</v>
      </c>
    </row>
    <row r="1195" ht="36" customHeight="1" spans="1:7">
      <c r="A1195" s="465">
        <v>2200512</v>
      </c>
      <c r="B1195" s="328" t="s">
        <v>1039</v>
      </c>
      <c r="C1195" s="325"/>
      <c r="D1195" s="325"/>
      <c r="E1195" s="334" t="str">
        <f t="shared" si="61"/>
        <v/>
      </c>
      <c r="F1195" s="298" t="str">
        <f t="shared" si="59"/>
        <v>否</v>
      </c>
      <c r="G1195" s="173" t="str">
        <f t="shared" si="60"/>
        <v>项</v>
      </c>
    </row>
    <row r="1196" ht="36" customHeight="1" spans="1:7">
      <c r="A1196" s="465">
        <v>2200513</v>
      </c>
      <c r="B1196" s="328" t="s">
        <v>1040</v>
      </c>
      <c r="C1196" s="325"/>
      <c r="D1196" s="325"/>
      <c r="E1196" s="334" t="str">
        <f t="shared" si="61"/>
        <v/>
      </c>
      <c r="F1196" s="298" t="str">
        <f t="shared" si="59"/>
        <v>否</v>
      </c>
      <c r="G1196" s="173" t="str">
        <f t="shared" si="60"/>
        <v>项</v>
      </c>
    </row>
    <row r="1197" ht="36" customHeight="1" spans="1:7">
      <c r="A1197" s="465">
        <v>2200514</v>
      </c>
      <c r="B1197" s="328" t="s">
        <v>1041</v>
      </c>
      <c r="C1197" s="325"/>
      <c r="D1197" s="325"/>
      <c r="E1197" s="334" t="str">
        <f t="shared" si="61"/>
        <v/>
      </c>
      <c r="F1197" s="298" t="str">
        <f t="shared" si="59"/>
        <v>否</v>
      </c>
      <c r="G1197" s="173" t="str">
        <f t="shared" si="60"/>
        <v>项</v>
      </c>
    </row>
    <row r="1198" ht="36" customHeight="1" spans="1:7">
      <c r="A1198" s="465">
        <v>2200599</v>
      </c>
      <c r="B1198" s="328" t="s">
        <v>1042</v>
      </c>
      <c r="C1198" s="325"/>
      <c r="D1198" s="325"/>
      <c r="E1198" s="334" t="str">
        <f t="shared" si="61"/>
        <v/>
      </c>
      <c r="F1198" s="298" t="str">
        <f t="shared" si="59"/>
        <v>否</v>
      </c>
      <c r="G1198" s="173" t="str">
        <f t="shared" si="60"/>
        <v>项</v>
      </c>
    </row>
    <row r="1199" ht="36" customHeight="1" spans="1:7">
      <c r="A1199" s="465">
        <v>22099</v>
      </c>
      <c r="B1199" s="323" t="s">
        <v>1043</v>
      </c>
      <c r="C1199" s="325"/>
      <c r="D1199" s="325"/>
      <c r="E1199" s="339"/>
      <c r="F1199" s="298" t="str">
        <f t="shared" si="59"/>
        <v>否</v>
      </c>
      <c r="G1199" s="173" t="str">
        <f t="shared" si="60"/>
        <v>款</v>
      </c>
    </row>
    <row r="1200" ht="36" customHeight="1" spans="1:7">
      <c r="A1200" s="331">
        <v>2209999</v>
      </c>
      <c r="B1200" s="328" t="s">
        <v>1044</v>
      </c>
      <c r="C1200" s="325"/>
      <c r="D1200" s="325"/>
      <c r="E1200" s="334"/>
      <c r="F1200" s="298" t="str">
        <f t="shared" si="59"/>
        <v>否</v>
      </c>
      <c r="G1200" s="173" t="str">
        <f t="shared" si="60"/>
        <v>项</v>
      </c>
    </row>
    <row r="1201" ht="36" customHeight="1" spans="1:7">
      <c r="A1201" s="331" t="s">
        <v>1045</v>
      </c>
      <c r="B1201" s="472" t="s">
        <v>352</v>
      </c>
      <c r="C1201" s="325"/>
      <c r="D1201" s="325"/>
      <c r="E1201" s="339"/>
      <c r="F1201" s="298" t="str">
        <f t="shared" si="59"/>
        <v>否</v>
      </c>
      <c r="G1201" s="173" t="str">
        <f t="shared" si="60"/>
        <v>项</v>
      </c>
    </row>
    <row r="1202" ht="36" customHeight="1" spans="1:7">
      <c r="A1202" s="465">
        <v>221</v>
      </c>
      <c r="B1202" s="323" t="s">
        <v>105</v>
      </c>
      <c r="C1202" s="325">
        <f>C1203+C1214</f>
        <v>19041</v>
      </c>
      <c r="D1202" s="325">
        <f>D1203+D1214</f>
        <v>15915</v>
      </c>
      <c r="E1202" s="339"/>
      <c r="F1202" s="298" t="str">
        <f t="shared" si="59"/>
        <v>是</v>
      </c>
      <c r="G1202" s="173" t="str">
        <f t="shared" si="60"/>
        <v>类</v>
      </c>
    </row>
    <row r="1203" ht="36" customHeight="1" spans="1:7">
      <c r="A1203" s="465">
        <v>22101</v>
      </c>
      <c r="B1203" s="323" t="s">
        <v>1046</v>
      </c>
      <c r="C1203" s="325">
        <f>SUBTOTAL(9,C1208:C1211)</f>
        <v>2835</v>
      </c>
      <c r="D1203" s="325">
        <v>0</v>
      </c>
      <c r="E1203" s="339"/>
      <c r="F1203" s="298" t="str">
        <f t="shared" si="59"/>
        <v>是</v>
      </c>
      <c r="G1203" s="173" t="str">
        <f t="shared" si="60"/>
        <v>款</v>
      </c>
    </row>
    <row r="1204" ht="36" customHeight="1" spans="1:7">
      <c r="A1204" s="465">
        <v>2210101</v>
      </c>
      <c r="B1204" s="328" t="s">
        <v>1047</v>
      </c>
      <c r="C1204" s="325"/>
      <c r="D1204" s="325"/>
      <c r="E1204" s="334" t="str">
        <f>IF(C1204&gt;0,D1204/C1204-1,IF(C1204&lt;0,-(D1204/C1204-1),""))</f>
        <v/>
      </c>
      <c r="F1204" s="298" t="str">
        <f t="shared" si="59"/>
        <v>否</v>
      </c>
      <c r="G1204" s="173" t="str">
        <f t="shared" si="60"/>
        <v>项</v>
      </c>
    </row>
    <row r="1205" ht="36" customHeight="1" spans="1:7">
      <c r="A1205" s="465">
        <v>2210102</v>
      </c>
      <c r="B1205" s="328" t="s">
        <v>1048</v>
      </c>
      <c r="C1205" s="325"/>
      <c r="D1205" s="325"/>
      <c r="E1205" s="334" t="str">
        <f>IF(C1205&gt;0,D1205/C1205-1,IF(C1205&lt;0,-(D1205/C1205-1),""))</f>
        <v/>
      </c>
      <c r="F1205" s="298" t="str">
        <f t="shared" si="59"/>
        <v>否</v>
      </c>
      <c r="G1205" s="173" t="str">
        <f t="shared" si="60"/>
        <v>项</v>
      </c>
    </row>
    <row r="1206" ht="36" customHeight="1" spans="1:7">
      <c r="A1206" s="465">
        <v>2210103</v>
      </c>
      <c r="B1206" s="328" t="s">
        <v>1049</v>
      </c>
      <c r="C1206" s="325"/>
      <c r="D1206" s="325">
        <v>0</v>
      </c>
      <c r="E1206" s="334" t="str">
        <f>IF(C1206&gt;0,D1206/C1206-1,IF(C1206&lt;0,-(D1206/C1206-1),""))</f>
        <v/>
      </c>
      <c r="F1206" s="298" t="str">
        <f t="shared" si="59"/>
        <v>否</v>
      </c>
      <c r="G1206" s="173" t="str">
        <f t="shared" si="60"/>
        <v>项</v>
      </c>
    </row>
    <row r="1207" ht="36" customHeight="1" spans="1:7">
      <c r="A1207" s="465">
        <v>2210104</v>
      </c>
      <c r="B1207" s="328" t="s">
        <v>1050</v>
      </c>
      <c r="C1207" s="325"/>
      <c r="D1207" s="325"/>
      <c r="E1207" s="334" t="str">
        <f>IF(C1207&gt;0,D1207/C1207-1,IF(C1207&lt;0,-(D1207/C1207-1),""))</f>
        <v/>
      </c>
      <c r="F1207" s="298" t="str">
        <f t="shared" si="59"/>
        <v>否</v>
      </c>
      <c r="G1207" s="173" t="str">
        <f t="shared" si="60"/>
        <v>项</v>
      </c>
    </row>
    <row r="1208" ht="36" customHeight="1" spans="1:7">
      <c r="A1208" s="465">
        <v>2210105</v>
      </c>
      <c r="B1208" s="328" t="s">
        <v>1051</v>
      </c>
      <c r="C1208" s="325">
        <v>701</v>
      </c>
      <c r="D1208" s="325">
        <v>0</v>
      </c>
      <c r="E1208" s="334"/>
      <c r="F1208" s="298" t="str">
        <f t="shared" si="59"/>
        <v>是</v>
      </c>
      <c r="G1208" s="173" t="str">
        <f t="shared" si="60"/>
        <v>项</v>
      </c>
    </row>
    <row r="1209" ht="36" customHeight="1" spans="1:7">
      <c r="A1209" s="465">
        <v>2210106</v>
      </c>
      <c r="B1209" s="328" t="s">
        <v>1052</v>
      </c>
      <c r="C1209" s="325">
        <v>120</v>
      </c>
      <c r="D1209" s="325"/>
      <c r="E1209" s="334">
        <f>IF(C1209&gt;0,D1209/C1209-1,IF(C1209&lt;0,-(D1209/C1209-1),""))</f>
        <v>-1</v>
      </c>
      <c r="F1209" s="298" t="str">
        <f t="shared" si="59"/>
        <v>是</v>
      </c>
      <c r="G1209" s="173" t="str">
        <f t="shared" si="60"/>
        <v>项</v>
      </c>
    </row>
    <row r="1210" ht="36" customHeight="1" spans="1:7">
      <c r="A1210" s="465">
        <v>2210107</v>
      </c>
      <c r="B1210" s="328" t="s">
        <v>1053</v>
      </c>
      <c r="C1210" s="325">
        <v>0</v>
      </c>
      <c r="D1210" s="325">
        <v>0</v>
      </c>
      <c r="E1210" s="334" t="str">
        <f>IF(C1210&gt;0,D1210/C1210-1,IF(C1210&lt;0,-(D1210/C1210-1),""))</f>
        <v/>
      </c>
      <c r="F1210" s="298" t="str">
        <f t="shared" si="59"/>
        <v>否</v>
      </c>
      <c r="G1210" s="173" t="str">
        <f t="shared" si="60"/>
        <v>项</v>
      </c>
    </row>
    <row r="1211" ht="36" customHeight="1" spans="1:7">
      <c r="A1211" s="465">
        <v>2210108</v>
      </c>
      <c r="B1211" s="328" t="s">
        <v>1054</v>
      </c>
      <c r="C1211" s="325">
        <v>2014</v>
      </c>
      <c r="D1211" s="325">
        <v>0</v>
      </c>
      <c r="E1211" s="334">
        <f>IF(C1211&gt;0,D1211/C1211-1,IF(C1211&lt;0,-(D1211/C1211-1),""))</f>
        <v>-1</v>
      </c>
      <c r="F1211" s="298" t="str">
        <f t="shared" si="59"/>
        <v>是</v>
      </c>
      <c r="G1211" s="173" t="str">
        <f t="shared" si="60"/>
        <v>项</v>
      </c>
    </row>
    <row r="1212" ht="36" customHeight="1" spans="1:7">
      <c r="A1212" s="465">
        <v>2210109</v>
      </c>
      <c r="B1212" s="328" t="s">
        <v>1055</v>
      </c>
      <c r="C1212" s="325"/>
      <c r="D1212" s="325"/>
      <c r="E1212" s="334" t="str">
        <f>IF(C1212&gt;0,D1212/C1212-1,IF(C1212&lt;0,-(D1212/C1212-1),""))</f>
        <v/>
      </c>
      <c r="F1212" s="298" t="str">
        <f t="shared" si="59"/>
        <v>否</v>
      </c>
      <c r="G1212" s="173" t="str">
        <f t="shared" si="60"/>
        <v>项</v>
      </c>
    </row>
    <row r="1213" ht="36" customHeight="1" spans="1:7">
      <c r="A1213" s="465">
        <v>2210199</v>
      </c>
      <c r="B1213" s="328" t="s">
        <v>1056</v>
      </c>
      <c r="C1213" s="325"/>
      <c r="D1213" s="325"/>
      <c r="E1213" s="334"/>
      <c r="F1213" s="298" t="str">
        <f t="shared" si="59"/>
        <v>否</v>
      </c>
      <c r="G1213" s="173" t="str">
        <f t="shared" si="60"/>
        <v>项</v>
      </c>
    </row>
    <row r="1214" ht="36" customHeight="1" spans="1:7">
      <c r="A1214" s="465">
        <v>22102</v>
      </c>
      <c r="B1214" s="323" t="s">
        <v>1057</v>
      </c>
      <c r="C1214" s="325">
        <f>SUBTOTAL(9,C1215:C1217)</f>
        <v>16206</v>
      </c>
      <c r="D1214" s="325">
        <v>15915</v>
      </c>
      <c r="E1214" s="339"/>
      <c r="F1214" s="298" t="str">
        <f t="shared" si="59"/>
        <v>是</v>
      </c>
      <c r="G1214" s="173" t="str">
        <f t="shared" si="60"/>
        <v>款</v>
      </c>
    </row>
    <row r="1215" ht="36" customHeight="1" spans="1:7">
      <c r="A1215" s="465">
        <v>2210201</v>
      </c>
      <c r="B1215" s="328" t="s">
        <v>1058</v>
      </c>
      <c r="C1215" s="325">
        <v>15985</v>
      </c>
      <c r="D1215" s="325">
        <v>15915</v>
      </c>
      <c r="E1215" s="334"/>
      <c r="F1215" s="298" t="str">
        <f t="shared" si="59"/>
        <v>是</v>
      </c>
      <c r="G1215" s="173" t="str">
        <f t="shared" si="60"/>
        <v>项</v>
      </c>
    </row>
    <row r="1216" ht="36" customHeight="1" spans="1:7">
      <c r="A1216" s="465">
        <v>2210202</v>
      </c>
      <c r="B1216" s="328" t="s">
        <v>1059</v>
      </c>
      <c r="C1216" s="325"/>
      <c r="D1216" s="325"/>
      <c r="E1216" s="334" t="str">
        <f>IF(C1216&gt;0,D1216/C1216-1,IF(C1216&lt;0,-(D1216/C1216-1),""))</f>
        <v/>
      </c>
      <c r="F1216" s="298" t="str">
        <f t="shared" si="59"/>
        <v>否</v>
      </c>
      <c r="G1216" s="173" t="str">
        <f t="shared" si="60"/>
        <v>项</v>
      </c>
    </row>
    <row r="1217" ht="36" customHeight="1" spans="1:7">
      <c r="A1217" s="465">
        <v>2210203</v>
      </c>
      <c r="B1217" s="328" t="s">
        <v>1060</v>
      </c>
      <c r="C1217" s="325">
        <v>221</v>
      </c>
      <c r="D1217" s="325"/>
      <c r="E1217" s="334"/>
      <c r="F1217" s="298" t="str">
        <f t="shared" si="59"/>
        <v>是</v>
      </c>
      <c r="G1217" s="173" t="str">
        <f t="shared" si="60"/>
        <v>项</v>
      </c>
    </row>
    <row r="1218" ht="36" customHeight="1" spans="1:7">
      <c r="A1218" s="465">
        <v>22103</v>
      </c>
      <c r="B1218" s="323" t="s">
        <v>1061</v>
      </c>
      <c r="C1218" s="325"/>
      <c r="D1218" s="325"/>
      <c r="E1218" s="339"/>
      <c r="F1218" s="298" t="str">
        <f t="shared" si="59"/>
        <v>否</v>
      </c>
      <c r="G1218" s="173" t="str">
        <f t="shared" si="60"/>
        <v>款</v>
      </c>
    </row>
    <row r="1219" ht="36" customHeight="1" spans="1:7">
      <c r="A1219" s="465">
        <v>2210301</v>
      </c>
      <c r="B1219" s="328" t="s">
        <v>1062</v>
      </c>
      <c r="C1219" s="325"/>
      <c r="D1219" s="325"/>
      <c r="E1219" s="334" t="str">
        <f>IF(C1219&gt;0,D1219/C1219-1,IF(C1219&lt;0,-(D1219/C1219-1),""))</f>
        <v/>
      </c>
      <c r="F1219" s="298" t="str">
        <f t="shared" si="59"/>
        <v>否</v>
      </c>
      <c r="G1219" s="173" t="str">
        <f t="shared" si="60"/>
        <v>项</v>
      </c>
    </row>
    <row r="1220" ht="36" customHeight="1" spans="1:7">
      <c r="A1220" s="465">
        <v>2210302</v>
      </c>
      <c r="B1220" s="328" t="s">
        <v>1063</v>
      </c>
      <c r="C1220" s="325"/>
      <c r="D1220" s="325"/>
      <c r="E1220" s="334"/>
      <c r="F1220" s="298" t="str">
        <f t="shared" si="59"/>
        <v>否</v>
      </c>
      <c r="G1220" s="173" t="str">
        <f t="shared" si="60"/>
        <v>项</v>
      </c>
    </row>
    <row r="1221" ht="36" customHeight="1" spans="1:7">
      <c r="A1221" s="465">
        <v>2210399</v>
      </c>
      <c r="B1221" s="328" t="s">
        <v>1064</v>
      </c>
      <c r="C1221" s="325"/>
      <c r="D1221" s="325"/>
      <c r="E1221" s="334" t="str">
        <f>IF(C1221&gt;0,D1221/C1221-1,IF(C1221&lt;0,-(D1221/C1221-1),""))</f>
        <v/>
      </c>
      <c r="F1221" s="298" t="str">
        <f t="shared" si="59"/>
        <v>否</v>
      </c>
      <c r="G1221" s="173" t="str">
        <f t="shared" si="60"/>
        <v>项</v>
      </c>
    </row>
    <row r="1222" ht="36" customHeight="1" spans="1:7">
      <c r="A1222" s="473" t="s">
        <v>1065</v>
      </c>
      <c r="B1222" s="472" t="s">
        <v>352</v>
      </c>
      <c r="C1222" s="325"/>
      <c r="D1222" s="325"/>
      <c r="E1222" s="339"/>
      <c r="F1222" s="298" t="str">
        <f t="shared" si="59"/>
        <v>否</v>
      </c>
      <c r="G1222" s="173" t="str">
        <f t="shared" si="60"/>
        <v>项</v>
      </c>
    </row>
    <row r="1223" ht="36" customHeight="1" spans="1:7">
      <c r="A1223" s="465">
        <v>222</v>
      </c>
      <c r="B1223" s="323" t="s">
        <v>107</v>
      </c>
      <c r="C1223" s="325">
        <f>C1224</f>
        <v>578</v>
      </c>
      <c r="D1223" s="325">
        <f>D1224</f>
        <v>560</v>
      </c>
      <c r="E1223" s="339"/>
      <c r="F1223" s="298" t="str">
        <f t="shared" si="59"/>
        <v>是</v>
      </c>
      <c r="G1223" s="173" t="str">
        <f t="shared" si="60"/>
        <v>类</v>
      </c>
    </row>
    <row r="1224" ht="36" customHeight="1" spans="1:7">
      <c r="A1224" s="465">
        <v>22201</v>
      </c>
      <c r="B1224" s="323" t="s">
        <v>1066</v>
      </c>
      <c r="C1224" s="325">
        <f>SUBTOTAL(9,C1230:C1241)</f>
        <v>578</v>
      </c>
      <c r="D1224" s="325">
        <v>560</v>
      </c>
      <c r="E1224" s="339"/>
      <c r="F1224" s="298" t="str">
        <f t="shared" si="59"/>
        <v>是</v>
      </c>
      <c r="G1224" s="173" t="str">
        <f t="shared" si="60"/>
        <v>款</v>
      </c>
    </row>
    <row r="1225" ht="36" customHeight="1" spans="1:7">
      <c r="A1225" s="465">
        <v>2220101</v>
      </c>
      <c r="B1225" s="328" t="s">
        <v>138</v>
      </c>
      <c r="C1225" s="325"/>
      <c r="D1225" s="325"/>
      <c r="E1225" s="334"/>
      <c r="F1225" s="298" t="str">
        <f t="shared" si="59"/>
        <v>否</v>
      </c>
      <c r="G1225" s="173" t="str">
        <f t="shared" si="60"/>
        <v>项</v>
      </c>
    </row>
    <row r="1226" ht="36" customHeight="1" spans="1:7">
      <c r="A1226" s="465">
        <v>2220102</v>
      </c>
      <c r="B1226" s="328" t="s">
        <v>139</v>
      </c>
      <c r="C1226" s="325"/>
      <c r="D1226" s="325"/>
      <c r="E1226" s="334" t="str">
        <f>IF(C1226&gt;0,D1226/C1226-1,IF(C1226&lt;0,-(D1226/C1226-1),""))</f>
        <v/>
      </c>
      <c r="F1226" s="298" t="str">
        <f t="shared" si="59"/>
        <v>否</v>
      </c>
      <c r="G1226" s="173" t="str">
        <f t="shared" si="60"/>
        <v>项</v>
      </c>
    </row>
    <row r="1227" ht="36" customHeight="1" spans="1:7">
      <c r="A1227" s="465">
        <v>2220103</v>
      </c>
      <c r="B1227" s="328" t="s">
        <v>140</v>
      </c>
      <c r="C1227" s="325"/>
      <c r="D1227" s="325"/>
      <c r="E1227" s="334"/>
      <c r="F1227" s="298" t="str">
        <f t="shared" si="59"/>
        <v>否</v>
      </c>
      <c r="G1227" s="173" t="str">
        <f t="shared" si="60"/>
        <v>项</v>
      </c>
    </row>
    <row r="1228" ht="36" customHeight="1" spans="1:7">
      <c r="A1228" s="465">
        <v>2220104</v>
      </c>
      <c r="B1228" s="328" t="s">
        <v>1067</v>
      </c>
      <c r="C1228" s="325"/>
      <c r="D1228" s="325"/>
      <c r="E1228" s="334" t="str">
        <f>IF(C1228&gt;0,D1228/C1228-1,IF(C1228&lt;0,-(D1228/C1228-1),""))</f>
        <v/>
      </c>
      <c r="F1228" s="298" t="str">
        <f t="shared" si="59"/>
        <v>否</v>
      </c>
      <c r="G1228" s="173" t="str">
        <f t="shared" si="60"/>
        <v>项</v>
      </c>
    </row>
    <row r="1229" ht="36" customHeight="1" spans="1:7">
      <c r="A1229" s="465">
        <v>2220105</v>
      </c>
      <c r="B1229" s="328" t="s">
        <v>1068</v>
      </c>
      <c r="C1229" s="325"/>
      <c r="D1229" s="325"/>
      <c r="E1229" s="334" t="str">
        <f>IF(C1229&gt;0,D1229/C1229-1,IF(C1229&lt;0,-(D1229/C1229-1),""))</f>
        <v/>
      </c>
      <c r="F1229" s="298" t="str">
        <f t="shared" si="59"/>
        <v>否</v>
      </c>
      <c r="G1229" s="173" t="str">
        <f t="shared" si="60"/>
        <v>项</v>
      </c>
    </row>
    <row r="1230" ht="36" customHeight="1" spans="1:7">
      <c r="A1230" s="465">
        <v>2220106</v>
      </c>
      <c r="B1230" s="328" t="s">
        <v>1069</v>
      </c>
      <c r="C1230" s="325">
        <v>18</v>
      </c>
      <c r="D1230" s="325"/>
      <c r="E1230" s="334"/>
      <c r="F1230" s="298" t="str">
        <f t="shared" si="59"/>
        <v>是</v>
      </c>
      <c r="G1230" s="173" t="str">
        <f t="shared" si="60"/>
        <v>项</v>
      </c>
    </row>
    <row r="1231" ht="36" customHeight="1" spans="1:7">
      <c r="A1231" s="465">
        <v>2220107</v>
      </c>
      <c r="B1231" s="328" t="s">
        <v>1070</v>
      </c>
      <c r="C1231" s="325"/>
      <c r="D1231" s="325"/>
      <c r="E1231" s="334" t="str">
        <f>IF(C1231&gt;0,D1231/C1231-1,IF(C1231&lt;0,-(D1231/C1231-1),""))</f>
        <v/>
      </c>
      <c r="F1231" s="298" t="str">
        <f t="shared" si="59"/>
        <v>否</v>
      </c>
      <c r="G1231" s="173" t="str">
        <f t="shared" si="60"/>
        <v>项</v>
      </c>
    </row>
    <row r="1232" ht="36" customHeight="1" spans="1:7">
      <c r="A1232" s="465">
        <v>2220112</v>
      </c>
      <c r="B1232" s="328" t="s">
        <v>1071</v>
      </c>
      <c r="C1232" s="325">
        <v>4</v>
      </c>
      <c r="D1232" s="325">
        <v>4</v>
      </c>
      <c r="E1232" s="334"/>
      <c r="F1232" s="298" t="str">
        <f t="shared" si="59"/>
        <v>是</v>
      </c>
      <c r="G1232" s="173" t="str">
        <f t="shared" si="60"/>
        <v>项</v>
      </c>
    </row>
    <row r="1233" ht="36" customHeight="1" spans="1:7">
      <c r="A1233" s="465">
        <v>2220113</v>
      </c>
      <c r="B1233" s="328" t="s">
        <v>1072</v>
      </c>
      <c r="C1233" s="325"/>
      <c r="D1233" s="325"/>
      <c r="E1233" s="334" t="str">
        <f>IF(C1233&gt;0,D1233/C1233-1,IF(C1233&lt;0,-(D1233/C1233-1),""))</f>
        <v/>
      </c>
      <c r="F1233" s="298" t="str">
        <f t="shared" si="59"/>
        <v>否</v>
      </c>
      <c r="G1233" s="173" t="str">
        <f t="shared" si="60"/>
        <v>项</v>
      </c>
    </row>
    <row r="1234" ht="36" customHeight="1" spans="1:7">
      <c r="A1234" s="465">
        <v>2220114</v>
      </c>
      <c r="B1234" s="328" t="s">
        <v>1073</v>
      </c>
      <c r="C1234" s="325"/>
      <c r="D1234" s="325"/>
      <c r="E1234" s="334" t="str">
        <f>IF(C1234&gt;0,D1234/C1234-1,IF(C1234&lt;0,-(D1234/C1234-1),""))</f>
        <v/>
      </c>
      <c r="F1234" s="298" t="str">
        <f t="shared" si="59"/>
        <v>否</v>
      </c>
      <c r="G1234" s="173" t="str">
        <f t="shared" si="60"/>
        <v>项</v>
      </c>
    </row>
    <row r="1235" ht="36" customHeight="1" spans="1:7">
      <c r="A1235" s="465">
        <v>2220115</v>
      </c>
      <c r="B1235" s="328" t="s">
        <v>1074</v>
      </c>
      <c r="C1235" s="325">
        <v>536</v>
      </c>
      <c r="D1235" s="325">
        <v>536</v>
      </c>
      <c r="E1235" s="334"/>
      <c r="F1235" s="298" t="str">
        <f t="shared" si="59"/>
        <v>是</v>
      </c>
      <c r="G1235" s="173" t="str">
        <f t="shared" si="60"/>
        <v>项</v>
      </c>
    </row>
    <row r="1236" ht="36" customHeight="1" spans="1:7">
      <c r="A1236" s="465">
        <v>2220118</v>
      </c>
      <c r="B1236" s="328" t="s">
        <v>1075</v>
      </c>
      <c r="C1236" s="325"/>
      <c r="D1236" s="325"/>
      <c r="E1236" s="334" t="str">
        <f>IF(C1236&gt;0,D1236/C1236-1,IF(C1236&lt;0,-(D1236/C1236-1),""))</f>
        <v/>
      </c>
      <c r="F1236" s="298" t="str">
        <f t="shared" si="59"/>
        <v>否</v>
      </c>
      <c r="G1236" s="173" t="str">
        <f t="shared" si="60"/>
        <v>项</v>
      </c>
    </row>
    <row r="1237" ht="36" customHeight="1" spans="1:7">
      <c r="A1237" s="467">
        <v>2220119</v>
      </c>
      <c r="B1237" s="479" t="s">
        <v>1076</v>
      </c>
      <c r="C1237" s="325"/>
      <c r="D1237" s="325"/>
      <c r="E1237" s="334" t="str">
        <f>IF(C1237&gt;0,D1237/C1237-1,IF(C1237&lt;0,-(D1237/C1237-1),""))</f>
        <v/>
      </c>
      <c r="F1237" s="298" t="str">
        <f t="shared" si="59"/>
        <v>否</v>
      </c>
      <c r="G1237" s="173" t="str">
        <f t="shared" si="60"/>
        <v>项</v>
      </c>
    </row>
    <row r="1238" ht="36" customHeight="1" spans="1:7">
      <c r="A1238" s="467">
        <v>2220120</v>
      </c>
      <c r="B1238" s="479" t="s">
        <v>1077</v>
      </c>
      <c r="C1238" s="325"/>
      <c r="D1238" s="325"/>
      <c r="E1238" s="334" t="str">
        <f>IF(C1238&gt;0,D1238/C1238-1,IF(C1238&lt;0,-(D1238/C1238-1),""))</f>
        <v/>
      </c>
      <c r="F1238" s="298" t="str">
        <f t="shared" si="59"/>
        <v>否</v>
      </c>
      <c r="G1238" s="173" t="str">
        <f t="shared" si="60"/>
        <v>项</v>
      </c>
    </row>
    <row r="1239" ht="36" customHeight="1" spans="1:7">
      <c r="A1239" s="467">
        <v>2220121</v>
      </c>
      <c r="B1239" s="479" t="s">
        <v>1078</v>
      </c>
      <c r="C1239" s="325"/>
      <c r="D1239" s="325"/>
      <c r="E1239" s="334"/>
      <c r="F1239" s="298" t="str">
        <f t="shared" si="59"/>
        <v>否</v>
      </c>
      <c r="G1239" s="173" t="str">
        <f t="shared" si="60"/>
        <v>项</v>
      </c>
    </row>
    <row r="1240" ht="36" customHeight="1" spans="1:7">
      <c r="A1240" s="465">
        <v>2220150</v>
      </c>
      <c r="B1240" s="328" t="s">
        <v>147</v>
      </c>
      <c r="C1240" s="325"/>
      <c r="D1240" s="325"/>
      <c r="E1240" s="334"/>
      <c r="F1240" s="298" t="str">
        <f t="shared" si="59"/>
        <v>否</v>
      </c>
      <c r="G1240" s="173" t="str">
        <f t="shared" si="60"/>
        <v>项</v>
      </c>
    </row>
    <row r="1241" ht="36" customHeight="1" spans="1:7">
      <c r="A1241" s="465">
        <v>2220199</v>
      </c>
      <c r="B1241" s="328" t="s">
        <v>1079</v>
      </c>
      <c r="C1241" s="325">
        <v>20</v>
      </c>
      <c r="D1241" s="325">
        <v>20</v>
      </c>
      <c r="E1241" s="334"/>
      <c r="F1241" s="298" t="str">
        <f t="shared" ref="F1241:F1304" si="62">IF(LEN(A1241)=3,"是",IF(B1241&lt;&gt;"",IF(SUM(C1241:D1241)&lt;&gt;0,"是","否"),"是"))</f>
        <v>是</v>
      </c>
      <c r="G1241" s="173" t="str">
        <f t="shared" ref="G1241:G1304" si="63">IF(LEN(A1241)=3,"类",IF(LEN(A1241)=5,"款","项"))</f>
        <v>项</v>
      </c>
    </row>
    <row r="1242" ht="36" customHeight="1" spans="1:7">
      <c r="A1242" s="465">
        <v>22202</v>
      </c>
      <c r="B1242" s="323" t="s">
        <v>1080</v>
      </c>
      <c r="C1242" s="325"/>
      <c r="D1242" s="325"/>
      <c r="E1242" s="339"/>
      <c r="F1242" s="298" t="str">
        <f t="shared" si="62"/>
        <v>否</v>
      </c>
      <c r="G1242" s="173" t="str">
        <f t="shared" si="63"/>
        <v>款</v>
      </c>
    </row>
    <row r="1243" ht="36" customHeight="1" spans="1:7">
      <c r="A1243" s="465">
        <v>2220201</v>
      </c>
      <c r="B1243" s="328" t="s">
        <v>138</v>
      </c>
      <c r="C1243" s="325"/>
      <c r="D1243" s="325"/>
      <c r="E1243" s="334" t="str">
        <f t="shared" ref="E1243:E1253" si="64">IF(C1243&gt;0,D1243/C1243-1,IF(C1243&lt;0,-(D1243/C1243-1),""))</f>
        <v/>
      </c>
      <c r="F1243" s="298" t="str">
        <f t="shared" si="62"/>
        <v>否</v>
      </c>
      <c r="G1243" s="173" t="str">
        <f t="shared" si="63"/>
        <v>项</v>
      </c>
    </row>
    <row r="1244" ht="36" customHeight="1" spans="1:7">
      <c r="A1244" s="465">
        <v>2220202</v>
      </c>
      <c r="B1244" s="328" t="s">
        <v>139</v>
      </c>
      <c r="C1244" s="325"/>
      <c r="D1244" s="325"/>
      <c r="E1244" s="334" t="str">
        <f t="shared" si="64"/>
        <v/>
      </c>
      <c r="F1244" s="298" t="str">
        <f t="shared" si="62"/>
        <v>否</v>
      </c>
      <c r="G1244" s="173" t="str">
        <f t="shared" si="63"/>
        <v>项</v>
      </c>
    </row>
    <row r="1245" ht="36" customHeight="1" spans="1:7">
      <c r="A1245" s="465">
        <v>2220203</v>
      </c>
      <c r="B1245" s="328" t="s">
        <v>140</v>
      </c>
      <c r="C1245" s="325"/>
      <c r="D1245" s="325"/>
      <c r="E1245" s="334" t="str">
        <f t="shared" si="64"/>
        <v/>
      </c>
      <c r="F1245" s="298" t="str">
        <f t="shared" si="62"/>
        <v>否</v>
      </c>
      <c r="G1245" s="173" t="str">
        <f t="shared" si="63"/>
        <v>项</v>
      </c>
    </row>
    <row r="1246" ht="36" customHeight="1" spans="1:7">
      <c r="A1246" s="465">
        <v>2220204</v>
      </c>
      <c r="B1246" s="328" t="s">
        <v>1081</v>
      </c>
      <c r="C1246" s="325"/>
      <c r="D1246" s="325"/>
      <c r="E1246" s="334" t="str">
        <f t="shared" si="64"/>
        <v/>
      </c>
      <c r="F1246" s="298" t="str">
        <f t="shared" si="62"/>
        <v>否</v>
      </c>
      <c r="G1246" s="173" t="str">
        <f t="shared" si="63"/>
        <v>项</v>
      </c>
    </row>
    <row r="1247" ht="36" customHeight="1" spans="1:7">
      <c r="A1247" s="465">
        <v>2220205</v>
      </c>
      <c r="B1247" s="328" t="s">
        <v>1082</v>
      </c>
      <c r="C1247" s="325"/>
      <c r="D1247" s="325"/>
      <c r="E1247" s="334" t="str">
        <f t="shared" si="64"/>
        <v/>
      </c>
      <c r="F1247" s="298" t="str">
        <f t="shared" si="62"/>
        <v>否</v>
      </c>
      <c r="G1247" s="173" t="str">
        <f t="shared" si="63"/>
        <v>项</v>
      </c>
    </row>
    <row r="1248" ht="36" customHeight="1" spans="1:7">
      <c r="A1248" s="465">
        <v>2220206</v>
      </c>
      <c r="B1248" s="328" t="s">
        <v>1083</v>
      </c>
      <c r="C1248" s="325"/>
      <c r="D1248" s="325"/>
      <c r="E1248" s="334" t="str">
        <f t="shared" si="64"/>
        <v/>
      </c>
      <c r="F1248" s="298" t="str">
        <f t="shared" si="62"/>
        <v>否</v>
      </c>
      <c r="G1248" s="173" t="str">
        <f t="shared" si="63"/>
        <v>项</v>
      </c>
    </row>
    <row r="1249" ht="36" customHeight="1" spans="1:7">
      <c r="A1249" s="465">
        <v>2220207</v>
      </c>
      <c r="B1249" s="328" t="s">
        <v>1084</v>
      </c>
      <c r="C1249" s="325"/>
      <c r="D1249" s="325"/>
      <c r="E1249" s="334" t="str">
        <f t="shared" si="64"/>
        <v/>
      </c>
      <c r="F1249" s="298" t="str">
        <f t="shared" si="62"/>
        <v>否</v>
      </c>
      <c r="G1249" s="173" t="str">
        <f t="shared" si="63"/>
        <v>项</v>
      </c>
    </row>
    <row r="1250" ht="36" customHeight="1" spans="1:7">
      <c r="A1250" s="465">
        <v>2220209</v>
      </c>
      <c r="B1250" s="328" t="s">
        <v>1085</v>
      </c>
      <c r="C1250" s="325"/>
      <c r="D1250" s="325"/>
      <c r="E1250" s="334" t="str">
        <f t="shared" si="64"/>
        <v/>
      </c>
      <c r="F1250" s="298" t="str">
        <f t="shared" si="62"/>
        <v>否</v>
      </c>
      <c r="G1250" s="173" t="str">
        <f t="shared" si="63"/>
        <v>项</v>
      </c>
    </row>
    <row r="1251" ht="36" customHeight="1" spans="1:7">
      <c r="A1251" s="465">
        <v>2220210</v>
      </c>
      <c r="B1251" s="328" t="s">
        <v>1086</v>
      </c>
      <c r="C1251" s="325"/>
      <c r="D1251" s="325"/>
      <c r="E1251" s="334" t="str">
        <f t="shared" si="64"/>
        <v/>
      </c>
      <c r="F1251" s="298" t="str">
        <f t="shared" si="62"/>
        <v>否</v>
      </c>
      <c r="G1251" s="173" t="str">
        <f t="shared" si="63"/>
        <v>项</v>
      </c>
    </row>
    <row r="1252" ht="36" customHeight="1" spans="1:7">
      <c r="A1252" s="465">
        <v>2220211</v>
      </c>
      <c r="B1252" s="328" t="s">
        <v>1087</v>
      </c>
      <c r="C1252" s="325"/>
      <c r="D1252" s="325"/>
      <c r="E1252" s="334" t="str">
        <f t="shared" si="64"/>
        <v/>
      </c>
      <c r="F1252" s="298" t="str">
        <f t="shared" si="62"/>
        <v>否</v>
      </c>
      <c r="G1252" s="173" t="str">
        <f t="shared" si="63"/>
        <v>项</v>
      </c>
    </row>
    <row r="1253" ht="36" customHeight="1" spans="1:7">
      <c r="A1253" s="465">
        <v>2220212</v>
      </c>
      <c r="B1253" s="328" t="s">
        <v>1088</v>
      </c>
      <c r="C1253" s="325"/>
      <c r="D1253" s="325"/>
      <c r="E1253" s="334" t="str">
        <f t="shared" si="64"/>
        <v/>
      </c>
      <c r="F1253" s="298" t="str">
        <f t="shared" si="62"/>
        <v>否</v>
      </c>
      <c r="G1253" s="173" t="str">
        <f t="shared" si="63"/>
        <v>项</v>
      </c>
    </row>
    <row r="1254" ht="36" customHeight="1" spans="1:7">
      <c r="A1254" s="465">
        <v>2220250</v>
      </c>
      <c r="B1254" s="328" t="s">
        <v>147</v>
      </c>
      <c r="C1254" s="325"/>
      <c r="D1254" s="325"/>
      <c r="E1254" s="334"/>
      <c r="F1254" s="298" t="str">
        <f t="shared" si="62"/>
        <v>否</v>
      </c>
      <c r="G1254" s="173" t="str">
        <f t="shared" si="63"/>
        <v>项</v>
      </c>
    </row>
    <row r="1255" ht="36" customHeight="1" spans="1:7">
      <c r="A1255" s="465">
        <v>2220299</v>
      </c>
      <c r="B1255" s="328" t="s">
        <v>1089</v>
      </c>
      <c r="C1255" s="325"/>
      <c r="D1255" s="325"/>
      <c r="E1255" s="334"/>
      <c r="F1255" s="298" t="str">
        <f t="shared" si="62"/>
        <v>否</v>
      </c>
      <c r="G1255" s="173" t="str">
        <f t="shared" si="63"/>
        <v>项</v>
      </c>
    </row>
    <row r="1256" ht="36" customHeight="1" spans="1:7">
      <c r="A1256" s="465">
        <v>22203</v>
      </c>
      <c r="B1256" s="323" t="s">
        <v>1090</v>
      </c>
      <c r="C1256" s="325"/>
      <c r="D1256" s="325"/>
      <c r="E1256" s="339" t="str">
        <f t="shared" ref="E1256:E1267" si="65">IF(C1256&gt;0,D1256/C1256-1,IF(C1256&lt;0,-(D1256/C1256-1),""))</f>
        <v/>
      </c>
      <c r="F1256" s="298" t="str">
        <f t="shared" si="62"/>
        <v>否</v>
      </c>
      <c r="G1256" s="173" t="str">
        <f t="shared" si="63"/>
        <v>款</v>
      </c>
    </row>
    <row r="1257" ht="36" customHeight="1" spans="1:7">
      <c r="A1257" s="465">
        <v>2220301</v>
      </c>
      <c r="B1257" s="328" t="s">
        <v>1091</v>
      </c>
      <c r="C1257" s="325"/>
      <c r="D1257" s="325"/>
      <c r="E1257" s="334" t="str">
        <f t="shared" si="65"/>
        <v/>
      </c>
      <c r="F1257" s="298" t="str">
        <f t="shared" si="62"/>
        <v>否</v>
      </c>
      <c r="G1257" s="173" t="str">
        <f t="shared" si="63"/>
        <v>项</v>
      </c>
    </row>
    <row r="1258" ht="36" customHeight="1" spans="1:7">
      <c r="A1258" s="465">
        <v>2220303</v>
      </c>
      <c r="B1258" s="328" t="s">
        <v>1092</v>
      </c>
      <c r="C1258" s="325"/>
      <c r="D1258" s="325"/>
      <c r="E1258" s="334" t="str">
        <f t="shared" si="65"/>
        <v/>
      </c>
      <c r="F1258" s="298" t="str">
        <f t="shared" si="62"/>
        <v>否</v>
      </c>
      <c r="G1258" s="173" t="str">
        <f t="shared" si="63"/>
        <v>项</v>
      </c>
    </row>
    <row r="1259" ht="36" customHeight="1" spans="1:7">
      <c r="A1259" s="465">
        <v>2220304</v>
      </c>
      <c r="B1259" s="328" t="s">
        <v>1093</v>
      </c>
      <c r="C1259" s="325"/>
      <c r="D1259" s="325"/>
      <c r="E1259" s="334" t="str">
        <f t="shared" si="65"/>
        <v/>
      </c>
      <c r="F1259" s="298" t="str">
        <f t="shared" si="62"/>
        <v>否</v>
      </c>
      <c r="G1259" s="173" t="str">
        <f t="shared" si="63"/>
        <v>项</v>
      </c>
    </row>
    <row r="1260" ht="36" customHeight="1" spans="1:7">
      <c r="A1260" s="467">
        <v>2220305</v>
      </c>
      <c r="B1260" s="479" t="s">
        <v>1094</v>
      </c>
      <c r="C1260" s="325"/>
      <c r="D1260" s="325"/>
      <c r="E1260" s="334" t="str">
        <f t="shared" si="65"/>
        <v/>
      </c>
      <c r="F1260" s="298" t="str">
        <f t="shared" si="62"/>
        <v>否</v>
      </c>
      <c r="G1260" s="173" t="str">
        <f t="shared" si="63"/>
        <v>项</v>
      </c>
    </row>
    <row r="1261" ht="36" customHeight="1" spans="1:7">
      <c r="A1261" s="465">
        <v>2220399</v>
      </c>
      <c r="B1261" s="328" t="s">
        <v>1095</v>
      </c>
      <c r="C1261" s="325"/>
      <c r="D1261" s="325"/>
      <c r="E1261" s="334" t="str">
        <f t="shared" si="65"/>
        <v/>
      </c>
      <c r="F1261" s="298" t="str">
        <f t="shared" si="62"/>
        <v>否</v>
      </c>
      <c r="G1261" s="173" t="str">
        <f t="shared" si="63"/>
        <v>项</v>
      </c>
    </row>
    <row r="1262" ht="36" customHeight="1" spans="1:7">
      <c r="A1262" s="465">
        <v>22204</v>
      </c>
      <c r="B1262" s="323" t="s">
        <v>1096</v>
      </c>
      <c r="C1262" s="325"/>
      <c r="D1262" s="325"/>
      <c r="E1262" s="339" t="str">
        <f t="shared" si="65"/>
        <v/>
      </c>
      <c r="F1262" s="298" t="str">
        <f t="shared" si="62"/>
        <v>否</v>
      </c>
      <c r="G1262" s="173" t="str">
        <f t="shared" si="63"/>
        <v>款</v>
      </c>
    </row>
    <row r="1263" ht="36" customHeight="1" spans="1:7">
      <c r="A1263" s="465">
        <v>2220401</v>
      </c>
      <c r="B1263" s="328" t="s">
        <v>1097</v>
      </c>
      <c r="C1263" s="325"/>
      <c r="D1263" s="325"/>
      <c r="E1263" s="334" t="str">
        <f t="shared" si="65"/>
        <v/>
      </c>
      <c r="F1263" s="298" t="str">
        <f t="shared" si="62"/>
        <v>否</v>
      </c>
      <c r="G1263" s="173" t="str">
        <f t="shared" si="63"/>
        <v>项</v>
      </c>
    </row>
    <row r="1264" ht="36" customHeight="1" spans="1:7">
      <c r="A1264" s="465">
        <v>2220402</v>
      </c>
      <c r="B1264" s="328" t="s">
        <v>1098</v>
      </c>
      <c r="C1264" s="325"/>
      <c r="D1264" s="325"/>
      <c r="E1264" s="334" t="str">
        <f t="shared" si="65"/>
        <v/>
      </c>
      <c r="F1264" s="298" t="str">
        <f t="shared" si="62"/>
        <v>否</v>
      </c>
      <c r="G1264" s="173" t="str">
        <f t="shared" si="63"/>
        <v>项</v>
      </c>
    </row>
    <row r="1265" ht="36" customHeight="1" spans="1:7">
      <c r="A1265" s="465">
        <v>2220403</v>
      </c>
      <c r="B1265" s="328" t="s">
        <v>1099</v>
      </c>
      <c r="C1265" s="325"/>
      <c r="D1265" s="325"/>
      <c r="E1265" s="334" t="str">
        <f t="shared" si="65"/>
        <v/>
      </c>
      <c r="F1265" s="298" t="str">
        <f t="shared" si="62"/>
        <v>否</v>
      </c>
      <c r="G1265" s="173" t="str">
        <f t="shared" si="63"/>
        <v>项</v>
      </c>
    </row>
    <row r="1266" ht="36" customHeight="1" spans="1:7">
      <c r="A1266" s="465">
        <v>2220404</v>
      </c>
      <c r="B1266" s="328" t="s">
        <v>1100</v>
      </c>
      <c r="C1266" s="325"/>
      <c r="D1266" s="325"/>
      <c r="E1266" s="334" t="str">
        <f t="shared" si="65"/>
        <v/>
      </c>
      <c r="F1266" s="298" t="str">
        <f t="shared" si="62"/>
        <v>否</v>
      </c>
      <c r="G1266" s="173" t="str">
        <f t="shared" si="63"/>
        <v>项</v>
      </c>
    </row>
    <row r="1267" ht="36" customHeight="1" spans="1:7">
      <c r="A1267" s="465">
        <v>2220499</v>
      </c>
      <c r="B1267" s="328" t="s">
        <v>1101</v>
      </c>
      <c r="C1267" s="325"/>
      <c r="D1267" s="325"/>
      <c r="E1267" s="334" t="str">
        <f t="shared" si="65"/>
        <v/>
      </c>
      <c r="F1267" s="298" t="str">
        <f t="shared" si="62"/>
        <v>否</v>
      </c>
      <c r="G1267" s="173" t="str">
        <f t="shared" si="63"/>
        <v>项</v>
      </c>
    </row>
    <row r="1268" ht="36" customHeight="1" spans="1:7">
      <c r="A1268" s="465">
        <v>22205</v>
      </c>
      <c r="B1268" s="323" t="s">
        <v>1102</v>
      </c>
      <c r="C1268" s="325"/>
      <c r="D1268" s="325"/>
      <c r="E1268" s="339"/>
      <c r="F1268" s="298" t="str">
        <f t="shared" si="62"/>
        <v>否</v>
      </c>
      <c r="G1268" s="173" t="str">
        <f t="shared" si="63"/>
        <v>款</v>
      </c>
    </row>
    <row r="1269" ht="36" customHeight="1" spans="1:7">
      <c r="A1269" s="465">
        <v>2220501</v>
      </c>
      <c r="B1269" s="328" t="s">
        <v>1103</v>
      </c>
      <c r="C1269" s="325"/>
      <c r="D1269" s="325"/>
      <c r="E1269" s="334" t="str">
        <f t="shared" ref="E1269:E1275" si="66">IF(C1269&gt;0,D1269/C1269-1,IF(C1269&lt;0,-(D1269/C1269-1),""))</f>
        <v/>
      </c>
      <c r="F1269" s="298" t="str">
        <f t="shared" si="62"/>
        <v>否</v>
      </c>
      <c r="G1269" s="173" t="str">
        <f t="shared" si="63"/>
        <v>项</v>
      </c>
    </row>
    <row r="1270" ht="36" customHeight="1" spans="1:7">
      <c r="A1270" s="465">
        <v>2220502</v>
      </c>
      <c r="B1270" s="328" t="s">
        <v>1104</v>
      </c>
      <c r="C1270" s="325"/>
      <c r="D1270" s="325"/>
      <c r="E1270" s="334" t="str">
        <f t="shared" si="66"/>
        <v/>
      </c>
      <c r="F1270" s="298" t="str">
        <f t="shared" si="62"/>
        <v>否</v>
      </c>
      <c r="G1270" s="173" t="str">
        <f t="shared" si="63"/>
        <v>项</v>
      </c>
    </row>
    <row r="1271" ht="36" customHeight="1" spans="1:7">
      <c r="A1271" s="465">
        <v>2220503</v>
      </c>
      <c r="B1271" s="328" t="s">
        <v>1105</v>
      </c>
      <c r="C1271" s="325"/>
      <c r="D1271" s="325"/>
      <c r="E1271" s="334" t="str">
        <f t="shared" si="66"/>
        <v/>
      </c>
      <c r="F1271" s="298" t="str">
        <f t="shared" si="62"/>
        <v>否</v>
      </c>
      <c r="G1271" s="173" t="str">
        <f t="shared" si="63"/>
        <v>项</v>
      </c>
    </row>
    <row r="1272" ht="36" customHeight="1" spans="1:7">
      <c r="A1272" s="465">
        <v>2220504</v>
      </c>
      <c r="B1272" s="328" t="s">
        <v>1106</v>
      </c>
      <c r="C1272" s="325"/>
      <c r="D1272" s="325"/>
      <c r="E1272" s="334" t="str">
        <f t="shared" si="66"/>
        <v/>
      </c>
      <c r="F1272" s="298" t="str">
        <f t="shared" si="62"/>
        <v>否</v>
      </c>
      <c r="G1272" s="173" t="str">
        <f t="shared" si="63"/>
        <v>项</v>
      </c>
    </row>
    <row r="1273" ht="36" customHeight="1" spans="1:7">
      <c r="A1273" s="465">
        <v>2220505</v>
      </c>
      <c r="B1273" s="328" t="s">
        <v>1107</v>
      </c>
      <c r="C1273" s="325"/>
      <c r="D1273" s="325"/>
      <c r="E1273" s="334" t="str">
        <f t="shared" si="66"/>
        <v/>
      </c>
      <c r="F1273" s="298" t="str">
        <f t="shared" si="62"/>
        <v>否</v>
      </c>
      <c r="G1273" s="173" t="str">
        <f t="shared" si="63"/>
        <v>项</v>
      </c>
    </row>
    <row r="1274" ht="36" customHeight="1" spans="1:7">
      <c r="A1274" s="465">
        <v>2220506</v>
      </c>
      <c r="B1274" s="328" t="s">
        <v>1108</v>
      </c>
      <c r="C1274" s="325"/>
      <c r="D1274" s="325"/>
      <c r="E1274" s="334" t="str">
        <f t="shared" si="66"/>
        <v/>
      </c>
      <c r="F1274" s="298" t="str">
        <f t="shared" si="62"/>
        <v>否</v>
      </c>
      <c r="G1274" s="173" t="str">
        <f t="shared" si="63"/>
        <v>项</v>
      </c>
    </row>
    <row r="1275" ht="36" customHeight="1" spans="1:7">
      <c r="A1275" s="465">
        <v>2220507</v>
      </c>
      <c r="B1275" s="328" t="s">
        <v>1109</v>
      </c>
      <c r="C1275" s="325"/>
      <c r="D1275" s="325"/>
      <c r="E1275" s="334" t="str">
        <f t="shared" si="66"/>
        <v/>
      </c>
      <c r="F1275" s="298" t="str">
        <f t="shared" si="62"/>
        <v>否</v>
      </c>
      <c r="G1275" s="173" t="str">
        <f t="shared" si="63"/>
        <v>项</v>
      </c>
    </row>
    <row r="1276" ht="36" customHeight="1" spans="1:7">
      <c r="A1276" s="465">
        <v>2220508</v>
      </c>
      <c r="B1276" s="328" t="s">
        <v>1110</v>
      </c>
      <c r="C1276" s="325"/>
      <c r="D1276" s="325"/>
      <c r="E1276" s="334"/>
      <c r="F1276" s="298" t="str">
        <f t="shared" si="62"/>
        <v>否</v>
      </c>
      <c r="G1276" s="173" t="str">
        <f t="shared" si="63"/>
        <v>项</v>
      </c>
    </row>
    <row r="1277" ht="36" customHeight="1" spans="1:7">
      <c r="A1277" s="465">
        <v>2220509</v>
      </c>
      <c r="B1277" s="328" t="s">
        <v>1111</v>
      </c>
      <c r="C1277" s="325"/>
      <c r="D1277" s="325"/>
      <c r="E1277" s="334"/>
      <c r="F1277" s="298" t="str">
        <f t="shared" si="62"/>
        <v>否</v>
      </c>
      <c r="G1277" s="173" t="str">
        <f t="shared" si="63"/>
        <v>项</v>
      </c>
    </row>
    <row r="1278" ht="36" customHeight="1" spans="1:7">
      <c r="A1278" s="465">
        <v>2220510</v>
      </c>
      <c r="B1278" s="328" t="s">
        <v>1112</v>
      </c>
      <c r="C1278" s="325"/>
      <c r="D1278" s="325"/>
      <c r="E1278" s="334" t="str">
        <f>IF(C1278&gt;0,D1278/C1278-1,IF(C1278&lt;0,-(D1278/C1278-1),""))</f>
        <v/>
      </c>
      <c r="F1278" s="298" t="str">
        <f t="shared" si="62"/>
        <v>否</v>
      </c>
      <c r="G1278" s="173" t="str">
        <f t="shared" si="63"/>
        <v>项</v>
      </c>
    </row>
    <row r="1279" ht="36" customHeight="1" spans="1:7">
      <c r="A1279" s="331">
        <v>2220511</v>
      </c>
      <c r="B1279" s="328" t="s">
        <v>1113</v>
      </c>
      <c r="C1279" s="325"/>
      <c r="D1279" s="325"/>
      <c r="E1279" s="334" t="str">
        <f>IF(C1279&gt;0,D1279/C1279-1,IF(C1279&lt;0,-(D1279/C1279-1),""))</f>
        <v/>
      </c>
      <c r="F1279" s="298" t="str">
        <f t="shared" si="62"/>
        <v>否</v>
      </c>
      <c r="G1279" s="173" t="str">
        <f t="shared" si="63"/>
        <v>项</v>
      </c>
    </row>
    <row r="1280" ht="36" customHeight="1" spans="1:7">
      <c r="A1280" s="465">
        <v>2220599</v>
      </c>
      <c r="B1280" s="328" t="s">
        <v>1114</v>
      </c>
      <c r="C1280" s="325"/>
      <c r="D1280" s="325"/>
      <c r="E1280" s="334" t="str">
        <f>IF(C1280&gt;0,D1280/C1280-1,IF(C1280&lt;0,-(D1280/C1280-1),""))</f>
        <v/>
      </c>
      <c r="F1280" s="298" t="str">
        <f t="shared" si="62"/>
        <v>否</v>
      </c>
      <c r="G1280" s="173" t="str">
        <f t="shared" si="63"/>
        <v>项</v>
      </c>
    </row>
    <row r="1281" ht="36" customHeight="1" spans="1:7">
      <c r="A1281" s="468" t="s">
        <v>1115</v>
      </c>
      <c r="B1281" s="472" t="s">
        <v>352</v>
      </c>
      <c r="C1281" s="325"/>
      <c r="D1281" s="325"/>
      <c r="E1281" s="339"/>
      <c r="F1281" s="298" t="str">
        <f t="shared" si="62"/>
        <v>否</v>
      </c>
      <c r="G1281" s="173" t="str">
        <f t="shared" si="63"/>
        <v>项</v>
      </c>
    </row>
    <row r="1282" ht="36" customHeight="1" spans="1:7">
      <c r="A1282" s="465">
        <v>224</v>
      </c>
      <c r="B1282" s="323" t="s">
        <v>109</v>
      </c>
      <c r="C1282" s="325">
        <f>C1283+C1295+C1315+C1328+C1332</f>
        <v>2664</v>
      </c>
      <c r="D1282" s="325">
        <f>D1283+D1295+D1315+D1328+D1332</f>
        <v>3081</v>
      </c>
      <c r="E1282" s="339"/>
      <c r="F1282" s="298" t="str">
        <f t="shared" si="62"/>
        <v>是</v>
      </c>
      <c r="G1282" s="173" t="str">
        <f t="shared" si="63"/>
        <v>类</v>
      </c>
    </row>
    <row r="1283" ht="36" customHeight="1" spans="1:7">
      <c r="A1283" s="465">
        <v>22401</v>
      </c>
      <c r="B1283" s="323" t="s">
        <v>1116</v>
      </c>
      <c r="C1283" s="325">
        <f>SUBTOTAL(9,C1284:C1294)</f>
        <v>853</v>
      </c>
      <c r="D1283" s="325">
        <v>762</v>
      </c>
      <c r="E1283" s="339"/>
      <c r="F1283" s="298" t="str">
        <f t="shared" si="62"/>
        <v>是</v>
      </c>
      <c r="G1283" s="173" t="str">
        <f t="shared" si="63"/>
        <v>款</v>
      </c>
    </row>
    <row r="1284" ht="36" customHeight="1" spans="1:7">
      <c r="A1284" s="465">
        <v>2240101</v>
      </c>
      <c r="B1284" s="328" t="s">
        <v>138</v>
      </c>
      <c r="C1284" s="325">
        <v>563</v>
      </c>
      <c r="D1284" s="325">
        <v>525</v>
      </c>
      <c r="E1284" s="334"/>
      <c r="F1284" s="298" t="str">
        <f t="shared" si="62"/>
        <v>是</v>
      </c>
      <c r="G1284" s="173" t="str">
        <f t="shared" si="63"/>
        <v>项</v>
      </c>
    </row>
    <row r="1285" ht="36" customHeight="1" spans="1:7">
      <c r="A1285" s="465">
        <v>2240102</v>
      </c>
      <c r="B1285" s="328" t="s">
        <v>139</v>
      </c>
      <c r="C1285" s="325">
        <v>50</v>
      </c>
      <c r="D1285" s="325">
        <v>40</v>
      </c>
      <c r="E1285" s="334">
        <f t="shared" ref="E1285:E1291" si="67">IF(C1285&gt;0,D1285/C1285-1,IF(C1285&lt;0,-(D1285/C1285-1),""))</f>
        <v>-0.2</v>
      </c>
      <c r="F1285" s="298" t="str">
        <f t="shared" si="62"/>
        <v>是</v>
      </c>
      <c r="G1285" s="173" t="str">
        <f t="shared" si="63"/>
        <v>项</v>
      </c>
    </row>
    <row r="1286" ht="36" customHeight="1" spans="1:7">
      <c r="A1286" s="465">
        <v>2240103</v>
      </c>
      <c r="B1286" s="328" t="s">
        <v>140</v>
      </c>
      <c r="C1286" s="325"/>
      <c r="D1286" s="325"/>
      <c r="E1286" s="334" t="str">
        <f t="shared" si="67"/>
        <v/>
      </c>
      <c r="F1286" s="298" t="str">
        <f t="shared" si="62"/>
        <v>否</v>
      </c>
      <c r="G1286" s="173" t="str">
        <f t="shared" si="63"/>
        <v>项</v>
      </c>
    </row>
    <row r="1287" ht="36" customHeight="1" spans="1:7">
      <c r="A1287" s="465">
        <v>2240104</v>
      </c>
      <c r="B1287" s="328" t="s">
        <v>1117</v>
      </c>
      <c r="C1287" s="325"/>
      <c r="D1287" s="325"/>
      <c r="E1287" s="334" t="str">
        <f t="shared" si="67"/>
        <v/>
      </c>
      <c r="F1287" s="298" t="str">
        <f t="shared" si="62"/>
        <v>否</v>
      </c>
      <c r="G1287" s="173" t="str">
        <f t="shared" si="63"/>
        <v>项</v>
      </c>
    </row>
    <row r="1288" ht="36" customHeight="1" spans="1:7">
      <c r="A1288" s="465">
        <v>2240105</v>
      </c>
      <c r="B1288" s="328" t="s">
        <v>1118</v>
      </c>
      <c r="C1288" s="325"/>
      <c r="D1288" s="325"/>
      <c r="E1288" s="334" t="str">
        <f t="shared" si="67"/>
        <v/>
      </c>
      <c r="F1288" s="298" t="str">
        <f t="shared" si="62"/>
        <v>否</v>
      </c>
      <c r="G1288" s="173" t="str">
        <f t="shared" si="63"/>
        <v>项</v>
      </c>
    </row>
    <row r="1289" ht="36" customHeight="1" spans="1:7">
      <c r="A1289" s="465">
        <v>2240106</v>
      </c>
      <c r="B1289" s="328" t="s">
        <v>1119</v>
      </c>
      <c r="C1289" s="325">
        <v>30</v>
      </c>
      <c r="D1289" s="325">
        <v>24</v>
      </c>
      <c r="E1289" s="334">
        <f t="shared" si="67"/>
        <v>-0.2</v>
      </c>
      <c r="F1289" s="298" t="str">
        <f t="shared" si="62"/>
        <v>是</v>
      </c>
      <c r="G1289" s="173" t="str">
        <f t="shared" si="63"/>
        <v>项</v>
      </c>
    </row>
    <row r="1290" ht="36" customHeight="1" spans="1:7">
      <c r="A1290" s="465">
        <v>2240107</v>
      </c>
      <c r="B1290" s="328" t="s">
        <v>1120</v>
      </c>
      <c r="C1290" s="325"/>
      <c r="D1290" s="325"/>
      <c r="E1290" s="334" t="str">
        <f t="shared" si="67"/>
        <v/>
      </c>
      <c r="F1290" s="298" t="str">
        <f t="shared" si="62"/>
        <v>否</v>
      </c>
      <c r="G1290" s="173" t="str">
        <f t="shared" si="63"/>
        <v>项</v>
      </c>
    </row>
    <row r="1291" ht="36" customHeight="1" spans="1:7">
      <c r="A1291" s="465">
        <v>2240108</v>
      </c>
      <c r="B1291" s="328" t="s">
        <v>1121</v>
      </c>
      <c r="C1291" s="325"/>
      <c r="D1291" s="325"/>
      <c r="E1291" s="334" t="str">
        <f t="shared" si="67"/>
        <v/>
      </c>
      <c r="F1291" s="298" t="str">
        <f t="shared" si="62"/>
        <v>否</v>
      </c>
      <c r="G1291" s="173" t="str">
        <f t="shared" si="63"/>
        <v>项</v>
      </c>
    </row>
    <row r="1292" ht="36" customHeight="1" spans="1:7">
      <c r="A1292" s="465">
        <v>2240109</v>
      </c>
      <c r="B1292" s="328" t="s">
        <v>1122</v>
      </c>
      <c r="C1292" s="325"/>
      <c r="D1292" s="325"/>
      <c r="E1292" s="334"/>
      <c r="F1292" s="298" t="str">
        <f t="shared" si="62"/>
        <v>否</v>
      </c>
      <c r="G1292" s="173" t="str">
        <f t="shared" si="63"/>
        <v>项</v>
      </c>
    </row>
    <row r="1293" ht="36" customHeight="1" spans="1:7">
      <c r="A1293" s="465">
        <v>2240150</v>
      </c>
      <c r="B1293" s="328" t="s">
        <v>147</v>
      </c>
      <c r="C1293" s="325">
        <v>0</v>
      </c>
      <c r="D1293" s="325"/>
      <c r="E1293" s="334"/>
      <c r="F1293" s="298" t="str">
        <f t="shared" si="62"/>
        <v>否</v>
      </c>
      <c r="G1293" s="173" t="str">
        <f t="shared" si="63"/>
        <v>项</v>
      </c>
    </row>
    <row r="1294" ht="36" customHeight="1" spans="1:7">
      <c r="A1294" s="465">
        <v>2240199</v>
      </c>
      <c r="B1294" s="328" t="s">
        <v>1123</v>
      </c>
      <c r="C1294" s="325">
        <v>210</v>
      </c>
      <c r="D1294" s="325">
        <v>173</v>
      </c>
      <c r="E1294" s="334">
        <f>IF(C1294&gt;0,D1294/C1294-1,IF(C1294&lt;0,-(D1294/C1294-1),""))</f>
        <v>-0.176190476190476</v>
      </c>
      <c r="F1294" s="298" t="str">
        <f t="shared" si="62"/>
        <v>是</v>
      </c>
      <c r="G1294" s="173" t="str">
        <f t="shared" si="63"/>
        <v>项</v>
      </c>
    </row>
    <row r="1295" ht="36" customHeight="1" spans="1:7">
      <c r="A1295" s="465">
        <v>22402</v>
      </c>
      <c r="B1295" s="323" t="s">
        <v>1124</v>
      </c>
      <c r="C1295" s="325">
        <f>SUBTOTAL(9,C1299:C1300)</f>
        <v>1360</v>
      </c>
      <c r="D1295" s="325">
        <f>SUBTOTAL(9,D1299:D1300)</f>
        <v>1808</v>
      </c>
      <c r="E1295" s="339"/>
      <c r="F1295" s="298" t="str">
        <f t="shared" si="62"/>
        <v>是</v>
      </c>
      <c r="G1295" s="173" t="str">
        <f t="shared" si="63"/>
        <v>款</v>
      </c>
    </row>
    <row r="1296" ht="36" customHeight="1" spans="1:7">
      <c r="A1296" s="465">
        <v>2240201</v>
      </c>
      <c r="B1296" s="328" t="s">
        <v>138</v>
      </c>
      <c r="C1296" s="325">
        <v>0</v>
      </c>
      <c r="D1296" s="325"/>
      <c r="E1296" s="334" t="str">
        <f>IF(C1296&gt;0,D1296/C1296-1,IF(C1296&lt;0,-(D1296/C1296-1),""))</f>
        <v/>
      </c>
      <c r="F1296" s="298" t="str">
        <f t="shared" si="62"/>
        <v>否</v>
      </c>
      <c r="G1296" s="173" t="str">
        <f t="shared" si="63"/>
        <v>项</v>
      </c>
    </row>
    <row r="1297" ht="36" customHeight="1" spans="1:7">
      <c r="A1297" s="465">
        <v>2240202</v>
      </c>
      <c r="B1297" s="328" t="s">
        <v>139</v>
      </c>
      <c r="C1297" s="325"/>
      <c r="D1297" s="325">
        <v>0</v>
      </c>
      <c r="E1297" s="334" t="str">
        <f>IF(C1297&gt;0,D1297/C1297-1,IF(C1297&lt;0,-(D1297/C1297-1),""))</f>
        <v/>
      </c>
      <c r="F1297" s="298" t="str">
        <f t="shared" si="62"/>
        <v>否</v>
      </c>
      <c r="G1297" s="173" t="str">
        <f t="shared" si="63"/>
        <v>项</v>
      </c>
    </row>
    <row r="1298" ht="36" customHeight="1" spans="1:7">
      <c r="A1298" s="465">
        <v>2240203</v>
      </c>
      <c r="B1298" s="328" t="s">
        <v>140</v>
      </c>
      <c r="C1298" s="325"/>
      <c r="D1298" s="325"/>
      <c r="E1298" s="334" t="str">
        <f>IF(C1298&gt;0,D1298/C1298-1,IF(C1298&lt;0,-(D1298/C1298-1),""))</f>
        <v/>
      </c>
      <c r="F1298" s="298" t="str">
        <f t="shared" si="62"/>
        <v>否</v>
      </c>
      <c r="G1298" s="173" t="str">
        <f t="shared" si="63"/>
        <v>项</v>
      </c>
    </row>
    <row r="1299" ht="36" customHeight="1" spans="1:7">
      <c r="A1299" s="465">
        <v>2240204</v>
      </c>
      <c r="B1299" s="328" t="s">
        <v>1125</v>
      </c>
      <c r="C1299" s="325">
        <v>911</v>
      </c>
      <c r="D1299" s="325">
        <v>1408</v>
      </c>
      <c r="E1299" s="334"/>
      <c r="F1299" s="298" t="str">
        <f t="shared" si="62"/>
        <v>是</v>
      </c>
      <c r="G1299" s="173" t="str">
        <f t="shared" si="63"/>
        <v>项</v>
      </c>
    </row>
    <row r="1300" ht="36" customHeight="1" spans="1:7">
      <c r="A1300" s="465">
        <v>2240299</v>
      </c>
      <c r="B1300" s="328" t="s">
        <v>1126</v>
      </c>
      <c r="C1300" s="325">
        <v>449</v>
      </c>
      <c r="D1300" s="325">
        <v>400</v>
      </c>
      <c r="E1300" s="334">
        <f>IF(C1300&gt;0,D1300/C1300-1,IF(C1300&lt;0,-(D1300/C1300-1),""))</f>
        <v>-0.10913140311804</v>
      </c>
      <c r="F1300" s="298" t="str">
        <f t="shared" si="62"/>
        <v>是</v>
      </c>
      <c r="G1300" s="173" t="str">
        <f t="shared" si="63"/>
        <v>项</v>
      </c>
    </row>
    <row r="1301" ht="36" customHeight="1" spans="1:7">
      <c r="A1301" s="465">
        <v>22403</v>
      </c>
      <c r="B1301" s="323" t="s">
        <v>1127</v>
      </c>
      <c r="C1301" s="325"/>
      <c r="D1301" s="325"/>
      <c r="E1301" s="339"/>
      <c r="F1301" s="298" t="str">
        <f t="shared" si="62"/>
        <v>否</v>
      </c>
      <c r="G1301" s="173" t="str">
        <f t="shared" si="63"/>
        <v>款</v>
      </c>
    </row>
    <row r="1302" ht="36" customHeight="1" spans="1:7">
      <c r="A1302" s="465">
        <v>2240301</v>
      </c>
      <c r="B1302" s="328" t="s">
        <v>138</v>
      </c>
      <c r="C1302" s="325"/>
      <c r="D1302" s="325"/>
      <c r="E1302" s="334"/>
      <c r="F1302" s="298" t="str">
        <f t="shared" si="62"/>
        <v>否</v>
      </c>
      <c r="G1302" s="173" t="str">
        <f t="shared" si="63"/>
        <v>项</v>
      </c>
    </row>
    <row r="1303" ht="36" customHeight="1" spans="1:7">
      <c r="A1303" s="465">
        <v>2240302</v>
      </c>
      <c r="B1303" s="328" t="s">
        <v>139</v>
      </c>
      <c r="C1303" s="325"/>
      <c r="D1303" s="325"/>
      <c r="E1303" s="334" t="str">
        <f>IF(C1303&gt;0,D1303/C1303-1,IF(C1303&lt;0,-(D1303/C1303-1),""))</f>
        <v/>
      </c>
      <c r="F1303" s="298" t="str">
        <f t="shared" si="62"/>
        <v>否</v>
      </c>
      <c r="G1303" s="173" t="str">
        <f t="shared" si="63"/>
        <v>项</v>
      </c>
    </row>
    <row r="1304" ht="36" customHeight="1" spans="1:7">
      <c r="A1304" s="465">
        <v>2240303</v>
      </c>
      <c r="B1304" s="328" t="s">
        <v>140</v>
      </c>
      <c r="C1304" s="325"/>
      <c r="D1304" s="325"/>
      <c r="E1304" s="334" t="str">
        <f>IF(C1304&gt;0,D1304/C1304-1,IF(C1304&lt;0,-(D1304/C1304-1),""))</f>
        <v/>
      </c>
      <c r="F1304" s="298" t="str">
        <f t="shared" si="62"/>
        <v>否</v>
      </c>
      <c r="G1304" s="173" t="str">
        <f t="shared" si="63"/>
        <v>项</v>
      </c>
    </row>
    <row r="1305" ht="36" customHeight="1" spans="1:7">
      <c r="A1305" s="465">
        <v>2240304</v>
      </c>
      <c r="B1305" s="328" t="s">
        <v>1128</v>
      </c>
      <c r="C1305" s="325"/>
      <c r="D1305" s="325"/>
      <c r="E1305" s="334"/>
      <c r="F1305" s="298" t="str">
        <f t="shared" ref="F1305:F1355" si="68">IF(LEN(A1305)=3,"是",IF(B1305&lt;&gt;"",IF(SUM(C1305:D1305)&lt;&gt;0,"是","否"),"是"))</f>
        <v>否</v>
      </c>
      <c r="G1305" s="173" t="str">
        <f t="shared" ref="G1305:G1353" si="69">IF(LEN(A1305)=3,"类",IF(LEN(A1305)=5,"款","项"))</f>
        <v>项</v>
      </c>
    </row>
    <row r="1306" ht="36" customHeight="1" spans="1:7">
      <c r="A1306" s="465">
        <v>2240399</v>
      </c>
      <c r="B1306" s="328" t="s">
        <v>1129</v>
      </c>
      <c r="C1306" s="325"/>
      <c r="D1306" s="325"/>
      <c r="E1306" s="334"/>
      <c r="F1306" s="298" t="str">
        <f t="shared" si="68"/>
        <v>否</v>
      </c>
      <c r="G1306" s="173" t="str">
        <f t="shared" si="69"/>
        <v>项</v>
      </c>
    </row>
    <row r="1307" ht="36" customHeight="1" spans="1:7">
      <c r="A1307" s="465">
        <v>22404</v>
      </c>
      <c r="B1307" s="323" t="s">
        <v>1130</v>
      </c>
      <c r="C1307" s="325">
        <v>0</v>
      </c>
      <c r="D1307" s="325"/>
      <c r="E1307" s="339"/>
      <c r="F1307" s="298" t="str">
        <f t="shared" si="68"/>
        <v>否</v>
      </c>
      <c r="G1307" s="173" t="str">
        <f t="shared" si="69"/>
        <v>款</v>
      </c>
    </row>
    <row r="1308" ht="36" customHeight="1" spans="1:7">
      <c r="A1308" s="465">
        <v>2240401</v>
      </c>
      <c r="B1308" s="328" t="s">
        <v>138</v>
      </c>
      <c r="C1308" s="325"/>
      <c r="D1308" s="325"/>
      <c r="E1308" s="334" t="str">
        <f>IF(C1308&gt;0,D1308/C1308-1,IF(C1308&lt;0,-(D1308/C1308-1),""))</f>
        <v/>
      </c>
      <c r="F1308" s="298" t="str">
        <f t="shared" si="68"/>
        <v>否</v>
      </c>
      <c r="G1308" s="173" t="str">
        <f t="shared" si="69"/>
        <v>项</v>
      </c>
    </row>
    <row r="1309" ht="36" customHeight="1" spans="1:7">
      <c r="A1309" s="465">
        <v>2240402</v>
      </c>
      <c r="B1309" s="328" t="s">
        <v>139</v>
      </c>
      <c r="C1309" s="325"/>
      <c r="D1309" s="325"/>
      <c r="E1309" s="334" t="str">
        <f>IF(C1309&gt;0,D1309/C1309-1,IF(C1309&lt;0,-(D1309/C1309-1),""))</f>
        <v/>
      </c>
      <c r="F1309" s="298" t="str">
        <f t="shared" si="68"/>
        <v>否</v>
      </c>
      <c r="G1309" s="173" t="str">
        <f t="shared" si="69"/>
        <v>项</v>
      </c>
    </row>
    <row r="1310" ht="36" customHeight="1" spans="1:7">
      <c r="A1310" s="465">
        <v>2240403</v>
      </c>
      <c r="B1310" s="328" t="s">
        <v>140</v>
      </c>
      <c r="C1310" s="325"/>
      <c r="D1310" s="325"/>
      <c r="E1310" s="334" t="str">
        <f>IF(C1310&gt;0,D1310/C1310-1,IF(C1310&lt;0,-(D1310/C1310-1),""))</f>
        <v/>
      </c>
      <c r="F1310" s="298" t="str">
        <f t="shared" si="68"/>
        <v>否</v>
      </c>
      <c r="G1310" s="173" t="str">
        <f t="shared" si="69"/>
        <v>项</v>
      </c>
    </row>
    <row r="1311" ht="36" customHeight="1" spans="1:7">
      <c r="A1311" s="465">
        <v>2240404</v>
      </c>
      <c r="B1311" s="328" t="s">
        <v>1131</v>
      </c>
      <c r="C1311" s="325"/>
      <c r="D1311" s="325"/>
      <c r="E1311" s="334"/>
      <c r="F1311" s="298" t="str">
        <f t="shared" si="68"/>
        <v>否</v>
      </c>
      <c r="G1311" s="173" t="str">
        <f t="shared" si="69"/>
        <v>项</v>
      </c>
    </row>
    <row r="1312" ht="36" customHeight="1" spans="1:7">
      <c r="A1312" s="465">
        <v>2240405</v>
      </c>
      <c r="B1312" s="328" t="s">
        <v>1132</v>
      </c>
      <c r="C1312" s="325"/>
      <c r="D1312" s="325"/>
      <c r="E1312" s="334"/>
      <c r="F1312" s="298" t="str">
        <f t="shared" si="68"/>
        <v>否</v>
      </c>
      <c r="G1312" s="173" t="str">
        <f t="shared" si="69"/>
        <v>项</v>
      </c>
    </row>
    <row r="1313" ht="36" customHeight="1" spans="1:7">
      <c r="A1313" s="465">
        <v>2240450</v>
      </c>
      <c r="B1313" s="328" t="s">
        <v>147</v>
      </c>
      <c r="C1313" s="325"/>
      <c r="D1313" s="325"/>
      <c r="E1313" s="334"/>
      <c r="F1313" s="298" t="str">
        <f t="shared" si="68"/>
        <v>否</v>
      </c>
      <c r="G1313" s="173" t="str">
        <f t="shared" si="69"/>
        <v>项</v>
      </c>
    </row>
    <row r="1314" ht="36" customHeight="1" spans="1:7">
      <c r="A1314" s="465">
        <v>2240499</v>
      </c>
      <c r="B1314" s="328" t="s">
        <v>1133</v>
      </c>
      <c r="C1314" s="325">
        <v>0</v>
      </c>
      <c r="D1314" s="325"/>
      <c r="E1314" s="334" t="str">
        <f>IF(C1314&gt;0,D1314/C1314-1,IF(C1314&lt;0,-(D1314/C1314-1),""))</f>
        <v/>
      </c>
      <c r="F1314" s="298" t="str">
        <f t="shared" si="68"/>
        <v>否</v>
      </c>
      <c r="G1314" s="173" t="str">
        <f t="shared" si="69"/>
        <v>项</v>
      </c>
    </row>
    <row r="1315" ht="36" customHeight="1" spans="1:7">
      <c r="A1315" s="465">
        <v>22405</v>
      </c>
      <c r="B1315" s="323" t="s">
        <v>1134</v>
      </c>
      <c r="C1315" s="325">
        <f>SUBTOTAL(9,C1319:C1320)</f>
        <v>12</v>
      </c>
      <c r="D1315" s="325">
        <v>27</v>
      </c>
      <c r="E1315" s="339"/>
      <c r="F1315" s="298" t="str">
        <f t="shared" si="68"/>
        <v>是</v>
      </c>
      <c r="G1315" s="173" t="str">
        <f t="shared" si="69"/>
        <v>款</v>
      </c>
    </row>
    <row r="1316" ht="36" customHeight="1" spans="1:7">
      <c r="A1316" s="465">
        <v>2240501</v>
      </c>
      <c r="B1316" s="328" t="s">
        <v>138</v>
      </c>
      <c r="C1316" s="325"/>
      <c r="D1316" s="325"/>
      <c r="E1316" s="334" t="str">
        <f>IF(C1316&gt;0,D1316/C1316-1,IF(C1316&lt;0,-(D1316/C1316-1),""))</f>
        <v/>
      </c>
      <c r="F1316" s="298" t="str">
        <f t="shared" si="68"/>
        <v>否</v>
      </c>
      <c r="G1316" s="173" t="str">
        <f t="shared" si="69"/>
        <v>项</v>
      </c>
    </row>
    <row r="1317" ht="36" customHeight="1" spans="1:7">
      <c r="A1317" s="465">
        <v>2240502</v>
      </c>
      <c r="B1317" s="328" t="s">
        <v>139</v>
      </c>
      <c r="C1317" s="325"/>
      <c r="D1317" s="325"/>
      <c r="E1317" s="334" t="str">
        <f>IF(C1317&gt;0,D1317/C1317-1,IF(C1317&lt;0,-(D1317/C1317-1),""))</f>
        <v/>
      </c>
      <c r="F1317" s="298" t="str">
        <f t="shared" si="68"/>
        <v>否</v>
      </c>
      <c r="G1317" s="173" t="str">
        <f t="shared" si="69"/>
        <v>项</v>
      </c>
    </row>
    <row r="1318" ht="36" customHeight="1" spans="1:7">
      <c r="A1318" s="465">
        <v>2240503</v>
      </c>
      <c r="B1318" s="328" t="s">
        <v>140</v>
      </c>
      <c r="C1318" s="325"/>
      <c r="D1318" s="325"/>
      <c r="E1318" s="334" t="str">
        <f>IF(C1318&gt;0,D1318/C1318-1,IF(C1318&lt;0,-(D1318/C1318-1),""))</f>
        <v/>
      </c>
      <c r="F1318" s="298" t="str">
        <f t="shared" si="68"/>
        <v>否</v>
      </c>
      <c r="G1318" s="173" t="str">
        <f t="shared" si="69"/>
        <v>项</v>
      </c>
    </row>
    <row r="1319" ht="36" customHeight="1" spans="1:7">
      <c r="A1319" s="465">
        <v>2240504</v>
      </c>
      <c r="B1319" s="328" t="s">
        <v>1135</v>
      </c>
      <c r="C1319" s="325"/>
      <c r="D1319" s="325">
        <v>8</v>
      </c>
      <c r="E1319" s="334"/>
      <c r="F1319" s="298" t="str">
        <f t="shared" si="68"/>
        <v>是</v>
      </c>
      <c r="G1319" s="173" t="str">
        <f t="shared" si="69"/>
        <v>项</v>
      </c>
    </row>
    <row r="1320" ht="36" customHeight="1" spans="1:7">
      <c r="A1320" s="465">
        <v>2240505</v>
      </c>
      <c r="B1320" s="328" t="s">
        <v>1136</v>
      </c>
      <c r="C1320" s="325">
        <v>12</v>
      </c>
      <c r="D1320" s="325">
        <v>19</v>
      </c>
      <c r="E1320" s="334"/>
      <c r="F1320" s="298" t="str">
        <f t="shared" si="68"/>
        <v>是</v>
      </c>
      <c r="G1320" s="173" t="str">
        <f t="shared" si="69"/>
        <v>项</v>
      </c>
    </row>
    <row r="1321" ht="36" customHeight="1" spans="1:7">
      <c r="A1321" s="465">
        <v>2240506</v>
      </c>
      <c r="B1321" s="328" t="s">
        <v>1137</v>
      </c>
      <c r="C1321" s="325"/>
      <c r="D1321" s="325"/>
      <c r="E1321" s="334"/>
      <c r="F1321" s="298" t="str">
        <f t="shared" si="68"/>
        <v>否</v>
      </c>
      <c r="G1321" s="173" t="str">
        <f t="shared" si="69"/>
        <v>项</v>
      </c>
    </row>
    <row r="1322" ht="36" customHeight="1" spans="1:7">
      <c r="A1322" s="465">
        <v>2240507</v>
      </c>
      <c r="B1322" s="328" t="s">
        <v>1138</v>
      </c>
      <c r="C1322" s="325"/>
      <c r="D1322" s="325">
        <v>0</v>
      </c>
      <c r="E1322" s="334" t="str">
        <f>IF(C1322&gt;0,D1322/C1322-1,IF(C1322&lt;0,-(D1322/C1322-1),""))</f>
        <v/>
      </c>
      <c r="F1322" s="298" t="str">
        <f t="shared" si="68"/>
        <v>否</v>
      </c>
      <c r="G1322" s="173" t="str">
        <f t="shared" si="69"/>
        <v>项</v>
      </c>
    </row>
    <row r="1323" ht="36" customHeight="1" spans="1:7">
      <c r="A1323" s="465">
        <v>2240508</v>
      </c>
      <c r="B1323" s="328" t="s">
        <v>1139</v>
      </c>
      <c r="C1323" s="325"/>
      <c r="D1323" s="325"/>
      <c r="E1323" s="334" t="str">
        <f>IF(C1323&gt;0,D1323/C1323-1,IF(C1323&lt;0,-(D1323/C1323-1),""))</f>
        <v/>
      </c>
      <c r="F1323" s="298" t="str">
        <f t="shared" si="68"/>
        <v>否</v>
      </c>
      <c r="G1323" s="173" t="str">
        <f t="shared" si="69"/>
        <v>项</v>
      </c>
    </row>
    <row r="1324" ht="36" customHeight="1" spans="1:7">
      <c r="A1324" s="465">
        <v>2240509</v>
      </c>
      <c r="B1324" s="328" t="s">
        <v>1140</v>
      </c>
      <c r="C1324" s="325"/>
      <c r="D1324" s="325"/>
      <c r="E1324" s="334" t="str">
        <f>IF(C1324&gt;0,D1324/C1324-1,IF(C1324&lt;0,-(D1324/C1324-1),""))</f>
        <v/>
      </c>
      <c r="F1324" s="298" t="str">
        <f t="shared" si="68"/>
        <v>否</v>
      </c>
      <c r="G1324" s="173" t="str">
        <f t="shared" si="69"/>
        <v>项</v>
      </c>
    </row>
    <row r="1325" ht="36" customHeight="1" spans="1:7">
      <c r="A1325" s="465">
        <v>2240510</v>
      </c>
      <c r="B1325" s="328" t="s">
        <v>1141</v>
      </c>
      <c r="C1325" s="325"/>
      <c r="D1325" s="325"/>
      <c r="E1325" s="334" t="str">
        <f>IF(C1325&gt;0,D1325/C1325-1,IF(C1325&lt;0,-(D1325/C1325-1),""))</f>
        <v/>
      </c>
      <c r="F1325" s="298" t="str">
        <f t="shared" si="68"/>
        <v>否</v>
      </c>
      <c r="G1325" s="173" t="str">
        <f t="shared" si="69"/>
        <v>项</v>
      </c>
    </row>
    <row r="1326" ht="36" customHeight="1" spans="1:7">
      <c r="A1326" s="465">
        <v>2240550</v>
      </c>
      <c r="B1326" s="328" t="s">
        <v>1142</v>
      </c>
      <c r="C1326" s="325"/>
      <c r="D1326" s="325"/>
      <c r="E1326" s="334"/>
      <c r="F1326" s="298" t="str">
        <f t="shared" si="68"/>
        <v>否</v>
      </c>
      <c r="G1326" s="173" t="str">
        <f t="shared" si="69"/>
        <v>项</v>
      </c>
    </row>
    <row r="1327" ht="36" customHeight="1" spans="1:7">
      <c r="A1327" s="465">
        <v>2240599</v>
      </c>
      <c r="B1327" s="328" t="s">
        <v>1143</v>
      </c>
      <c r="C1327" s="325"/>
      <c r="D1327" s="325"/>
      <c r="E1327" s="334"/>
      <c r="F1327" s="298" t="str">
        <f t="shared" si="68"/>
        <v>否</v>
      </c>
      <c r="G1327" s="173" t="str">
        <f t="shared" si="69"/>
        <v>项</v>
      </c>
    </row>
    <row r="1328" ht="36" customHeight="1" spans="1:7">
      <c r="A1328" s="465">
        <v>22406</v>
      </c>
      <c r="B1328" s="323" t="s">
        <v>1144</v>
      </c>
      <c r="C1328" s="325">
        <f>C1329</f>
        <v>174</v>
      </c>
      <c r="D1328" s="325">
        <v>224</v>
      </c>
      <c r="E1328" s="339"/>
      <c r="F1328" s="298" t="str">
        <f t="shared" si="68"/>
        <v>是</v>
      </c>
      <c r="G1328" s="173" t="str">
        <f t="shared" si="69"/>
        <v>款</v>
      </c>
    </row>
    <row r="1329" ht="36" customHeight="1" spans="1:7">
      <c r="A1329" s="465">
        <v>2240601</v>
      </c>
      <c r="B1329" s="328" t="s">
        <v>1145</v>
      </c>
      <c r="C1329" s="325">
        <v>174</v>
      </c>
      <c r="D1329" s="325">
        <v>224</v>
      </c>
      <c r="E1329" s="334"/>
      <c r="F1329" s="298" t="str">
        <f t="shared" si="68"/>
        <v>是</v>
      </c>
      <c r="G1329" s="173" t="str">
        <f t="shared" si="69"/>
        <v>项</v>
      </c>
    </row>
    <row r="1330" ht="36" customHeight="1" spans="1:7">
      <c r="A1330" s="465">
        <v>2240602</v>
      </c>
      <c r="B1330" s="328" t="s">
        <v>1146</v>
      </c>
      <c r="C1330" s="325">
        <v>0</v>
      </c>
      <c r="D1330" s="325">
        <v>0</v>
      </c>
      <c r="E1330" s="334" t="str">
        <f>IF(C1330&gt;0,D1330/C1330-1,IF(C1330&lt;0,-(D1330/C1330-1),""))</f>
        <v/>
      </c>
      <c r="F1330" s="298" t="str">
        <f t="shared" si="68"/>
        <v>否</v>
      </c>
      <c r="G1330" s="173" t="str">
        <f t="shared" si="69"/>
        <v>项</v>
      </c>
    </row>
    <row r="1331" ht="36" customHeight="1" spans="1:7">
      <c r="A1331" s="465">
        <v>2240699</v>
      </c>
      <c r="B1331" s="328" t="s">
        <v>1147</v>
      </c>
      <c r="C1331" s="325">
        <v>0</v>
      </c>
      <c r="D1331" s="325"/>
      <c r="E1331" s="334"/>
      <c r="F1331" s="298" t="str">
        <f t="shared" si="68"/>
        <v>否</v>
      </c>
      <c r="G1331" s="173" t="str">
        <f t="shared" si="69"/>
        <v>项</v>
      </c>
    </row>
    <row r="1332" ht="36" customHeight="1" spans="1:7">
      <c r="A1332" s="465">
        <v>22407</v>
      </c>
      <c r="B1332" s="323" t="s">
        <v>1148</v>
      </c>
      <c r="C1332" s="325">
        <f>C1335</f>
        <v>265</v>
      </c>
      <c r="D1332" s="325">
        <v>260</v>
      </c>
      <c r="E1332" s="339">
        <f t="shared" ref="E1332:E1339" si="70">IF(C1332&gt;0,D1332/C1332-1,IF(C1332&lt;0,-(D1332/C1332-1),""))</f>
        <v>-0.0188679245283019</v>
      </c>
      <c r="F1332" s="298" t="str">
        <f t="shared" si="68"/>
        <v>是</v>
      </c>
      <c r="G1332" s="173" t="str">
        <f t="shared" si="69"/>
        <v>款</v>
      </c>
    </row>
    <row r="1333" ht="36" customHeight="1" spans="1:7">
      <c r="A1333" s="465">
        <v>2240701</v>
      </c>
      <c r="B1333" s="328" t="s">
        <v>1149</v>
      </c>
      <c r="C1333" s="325"/>
      <c r="D1333" s="325"/>
      <c r="E1333" s="334" t="str">
        <f t="shared" si="70"/>
        <v/>
      </c>
      <c r="F1333" s="298" t="str">
        <f t="shared" si="68"/>
        <v>否</v>
      </c>
      <c r="G1333" s="173" t="str">
        <f t="shared" si="69"/>
        <v>项</v>
      </c>
    </row>
    <row r="1334" ht="36" customHeight="1" spans="1:7">
      <c r="A1334" s="465">
        <v>2240702</v>
      </c>
      <c r="B1334" s="328" t="s">
        <v>1150</v>
      </c>
      <c r="C1334" s="325"/>
      <c r="D1334" s="325"/>
      <c r="E1334" s="334" t="str">
        <f t="shared" si="70"/>
        <v/>
      </c>
      <c r="F1334" s="298" t="str">
        <f t="shared" si="68"/>
        <v>否</v>
      </c>
      <c r="G1334" s="173" t="str">
        <f t="shared" si="69"/>
        <v>项</v>
      </c>
    </row>
    <row r="1335" ht="36" customHeight="1" spans="1:7">
      <c r="A1335" s="465">
        <v>2240703</v>
      </c>
      <c r="B1335" s="328" t="s">
        <v>1151</v>
      </c>
      <c r="C1335" s="325">
        <v>265</v>
      </c>
      <c r="D1335" s="325">
        <v>260</v>
      </c>
      <c r="E1335" s="334">
        <f t="shared" si="70"/>
        <v>-0.0188679245283019</v>
      </c>
      <c r="F1335" s="298" t="str">
        <f t="shared" si="68"/>
        <v>是</v>
      </c>
      <c r="G1335" s="173" t="str">
        <f t="shared" si="69"/>
        <v>项</v>
      </c>
    </row>
    <row r="1336" ht="36" customHeight="1" spans="1:7">
      <c r="A1336" s="465">
        <v>2240704</v>
      </c>
      <c r="B1336" s="328" t="s">
        <v>1152</v>
      </c>
      <c r="C1336" s="325"/>
      <c r="D1336" s="325"/>
      <c r="E1336" s="334" t="str">
        <f t="shared" si="70"/>
        <v/>
      </c>
      <c r="F1336" s="298" t="str">
        <f t="shared" si="68"/>
        <v>否</v>
      </c>
      <c r="G1336" s="173" t="str">
        <f t="shared" si="69"/>
        <v>项</v>
      </c>
    </row>
    <row r="1337" ht="36" customHeight="1" spans="1:7">
      <c r="A1337" s="465">
        <v>2240799</v>
      </c>
      <c r="B1337" s="328" t="s">
        <v>1153</v>
      </c>
      <c r="C1337" s="325"/>
      <c r="D1337" s="325"/>
      <c r="E1337" s="334" t="str">
        <f t="shared" si="70"/>
        <v/>
      </c>
      <c r="F1337" s="298" t="str">
        <f t="shared" si="68"/>
        <v>否</v>
      </c>
      <c r="G1337" s="173" t="str">
        <f t="shared" si="69"/>
        <v>项</v>
      </c>
    </row>
    <row r="1338" ht="36" customHeight="1" spans="1:7">
      <c r="A1338" s="465">
        <v>22499</v>
      </c>
      <c r="B1338" s="323" t="s">
        <v>1154</v>
      </c>
      <c r="C1338" s="325">
        <v>0</v>
      </c>
      <c r="D1338" s="325"/>
      <c r="E1338" s="339" t="str">
        <f t="shared" si="70"/>
        <v/>
      </c>
      <c r="F1338" s="298" t="str">
        <f t="shared" si="68"/>
        <v>否</v>
      </c>
      <c r="G1338" s="173" t="str">
        <f t="shared" si="69"/>
        <v>款</v>
      </c>
    </row>
    <row r="1339" ht="36" customHeight="1" spans="1:7">
      <c r="A1339" s="469">
        <v>2249999</v>
      </c>
      <c r="B1339" s="328" t="s">
        <v>1155</v>
      </c>
      <c r="C1339" s="325">
        <v>0</v>
      </c>
      <c r="D1339" s="325"/>
      <c r="E1339" s="334" t="str">
        <f t="shared" si="70"/>
        <v/>
      </c>
      <c r="F1339" s="298" t="str">
        <f t="shared" si="68"/>
        <v>否</v>
      </c>
      <c r="G1339" s="173" t="str">
        <f t="shared" si="69"/>
        <v>项</v>
      </c>
    </row>
    <row r="1340" ht="36" customHeight="1" spans="1:7">
      <c r="A1340" s="331" t="s">
        <v>1156</v>
      </c>
      <c r="B1340" s="472" t="s">
        <v>352</v>
      </c>
      <c r="C1340" s="325"/>
      <c r="D1340" s="325"/>
      <c r="E1340" s="339"/>
      <c r="F1340" s="298" t="str">
        <f t="shared" si="68"/>
        <v>否</v>
      </c>
      <c r="G1340" s="173" t="str">
        <f t="shared" si="69"/>
        <v>项</v>
      </c>
    </row>
    <row r="1341" ht="36" customHeight="1" spans="1:7">
      <c r="A1341" s="465">
        <v>227</v>
      </c>
      <c r="B1341" s="323" t="s">
        <v>111</v>
      </c>
      <c r="C1341" s="325">
        <v>6000</v>
      </c>
      <c r="D1341" s="325">
        <v>4400</v>
      </c>
      <c r="E1341" s="339"/>
      <c r="F1341" s="298" t="str">
        <f t="shared" si="68"/>
        <v>是</v>
      </c>
      <c r="G1341" s="173" t="str">
        <f t="shared" si="69"/>
        <v>类</v>
      </c>
    </row>
    <row r="1342" ht="36" customHeight="1" spans="1:7">
      <c r="A1342" s="465">
        <v>232</v>
      </c>
      <c r="B1342" s="323" t="s">
        <v>114</v>
      </c>
      <c r="C1342" s="325">
        <f>C1343+C1348</f>
        <v>5300</v>
      </c>
      <c r="D1342" s="325">
        <f>D1343+D1348</f>
        <v>6404</v>
      </c>
      <c r="E1342" s="339"/>
      <c r="F1342" s="298" t="str">
        <f t="shared" si="68"/>
        <v>是</v>
      </c>
      <c r="G1342" s="173" t="str">
        <f t="shared" si="69"/>
        <v>类</v>
      </c>
    </row>
    <row r="1343" ht="36" customHeight="1" spans="1:7">
      <c r="A1343" s="465">
        <v>23203</v>
      </c>
      <c r="B1343" s="323" t="s">
        <v>1157</v>
      </c>
      <c r="C1343" s="325">
        <f>SUM(C1344:C1347)</f>
        <v>5300</v>
      </c>
      <c r="D1343" s="325">
        <v>6404</v>
      </c>
      <c r="E1343" s="339"/>
      <c r="F1343" s="298" t="str">
        <f t="shared" si="68"/>
        <v>是</v>
      </c>
      <c r="G1343" s="173" t="str">
        <f t="shared" si="69"/>
        <v>款</v>
      </c>
    </row>
    <row r="1344" ht="36" customHeight="1" spans="1:7">
      <c r="A1344" s="465">
        <v>2320301</v>
      </c>
      <c r="B1344" s="328" t="s">
        <v>1158</v>
      </c>
      <c r="C1344" s="325">
        <v>5300</v>
      </c>
      <c r="D1344" s="325">
        <v>6396</v>
      </c>
      <c r="E1344" s="334"/>
      <c r="F1344" s="298" t="str">
        <f t="shared" si="68"/>
        <v>是</v>
      </c>
      <c r="G1344" s="173" t="str">
        <f t="shared" si="69"/>
        <v>项</v>
      </c>
    </row>
    <row r="1345" ht="36" customHeight="1" spans="1:7">
      <c r="A1345" s="465">
        <v>2320302</v>
      </c>
      <c r="B1345" s="328" t="s">
        <v>1159</v>
      </c>
      <c r="C1345" s="325"/>
      <c r="D1345" s="325"/>
      <c r="E1345" s="334"/>
      <c r="F1345" s="298" t="str">
        <f t="shared" si="68"/>
        <v>否</v>
      </c>
      <c r="G1345" s="173" t="str">
        <f t="shared" si="69"/>
        <v>项</v>
      </c>
    </row>
    <row r="1346" ht="36" customHeight="1" spans="1:7">
      <c r="A1346" s="465">
        <v>2320303</v>
      </c>
      <c r="B1346" s="328" t="s">
        <v>1160</v>
      </c>
      <c r="C1346" s="325"/>
      <c r="D1346" s="325">
        <v>8</v>
      </c>
      <c r="E1346" s="334"/>
      <c r="F1346" s="298" t="str">
        <f t="shared" si="68"/>
        <v>是</v>
      </c>
      <c r="G1346" s="173" t="str">
        <f t="shared" si="69"/>
        <v>项</v>
      </c>
    </row>
    <row r="1347" ht="36" customHeight="1" spans="1:7">
      <c r="A1347" s="468">
        <v>2320399</v>
      </c>
      <c r="B1347" s="328" t="s">
        <v>1161</v>
      </c>
      <c r="C1347" s="325"/>
      <c r="D1347" s="325"/>
      <c r="E1347" s="334" t="str">
        <f>IF(C1347&gt;0,D1347/C1347-1,IF(C1347&lt;0,-(D1347/C1347-1),""))</f>
        <v/>
      </c>
      <c r="F1347" s="298" t="str">
        <f t="shared" si="68"/>
        <v>否</v>
      </c>
      <c r="G1347" s="173" t="str">
        <f t="shared" si="69"/>
        <v>项</v>
      </c>
    </row>
    <row r="1348" ht="36" customHeight="1" spans="1:7">
      <c r="A1348" s="468" t="s">
        <v>1162</v>
      </c>
      <c r="B1348" s="472" t="s">
        <v>352</v>
      </c>
      <c r="C1348" s="325"/>
      <c r="D1348" s="325"/>
      <c r="E1348" s="339"/>
      <c r="F1348" s="298" t="str">
        <f t="shared" si="68"/>
        <v>否</v>
      </c>
      <c r="G1348" s="173" t="str">
        <f t="shared" si="69"/>
        <v>项</v>
      </c>
    </row>
    <row r="1349" ht="36" customHeight="1" spans="1:7">
      <c r="A1349" s="465">
        <v>233</v>
      </c>
      <c r="B1349" s="323" t="s">
        <v>116</v>
      </c>
      <c r="C1349" s="325">
        <f>C1350</f>
        <v>10</v>
      </c>
      <c r="D1349" s="325">
        <v>0</v>
      </c>
      <c r="E1349" s="339"/>
      <c r="F1349" s="298" t="str">
        <f t="shared" si="68"/>
        <v>是</v>
      </c>
      <c r="G1349" s="173" t="str">
        <f t="shared" si="69"/>
        <v>类</v>
      </c>
    </row>
    <row r="1350" ht="36" customHeight="1" spans="1:7">
      <c r="A1350" s="465">
        <v>23303</v>
      </c>
      <c r="B1350" s="323" t="s">
        <v>1163</v>
      </c>
      <c r="C1350" s="325">
        <v>10</v>
      </c>
      <c r="D1350" s="325">
        <v>0</v>
      </c>
      <c r="E1350" s="339"/>
      <c r="F1350" s="298" t="str">
        <f t="shared" si="68"/>
        <v>是</v>
      </c>
      <c r="G1350" s="173" t="str">
        <f t="shared" si="69"/>
        <v>款</v>
      </c>
    </row>
    <row r="1351" ht="36" customHeight="1" spans="1:7">
      <c r="A1351" s="465">
        <v>229</v>
      </c>
      <c r="B1351" s="323" t="s">
        <v>118</v>
      </c>
      <c r="C1351" s="325"/>
      <c r="D1351" s="325">
        <v>0</v>
      </c>
      <c r="E1351" s="339"/>
      <c r="F1351" s="298" t="str">
        <f t="shared" si="68"/>
        <v>是</v>
      </c>
      <c r="G1351" s="173" t="str">
        <f t="shared" si="69"/>
        <v>类</v>
      </c>
    </row>
    <row r="1352" ht="36" customHeight="1" spans="1:7">
      <c r="A1352" s="465">
        <v>22902</v>
      </c>
      <c r="B1352" s="323" t="s">
        <v>1164</v>
      </c>
      <c r="C1352" s="325"/>
      <c r="D1352" s="325"/>
      <c r="E1352" s="339"/>
      <c r="F1352" s="298" t="str">
        <f t="shared" si="68"/>
        <v>否</v>
      </c>
      <c r="G1352" s="173" t="str">
        <f t="shared" si="69"/>
        <v>款</v>
      </c>
    </row>
    <row r="1353" ht="36" customHeight="1" spans="1:7">
      <c r="A1353" s="465">
        <v>22999</v>
      </c>
      <c r="B1353" s="323" t="s">
        <v>1007</v>
      </c>
      <c r="C1353" s="325"/>
      <c r="D1353" s="325"/>
      <c r="E1353" s="339"/>
      <c r="F1353" s="298" t="str">
        <f t="shared" si="68"/>
        <v>否</v>
      </c>
      <c r="G1353" s="173" t="str">
        <f t="shared" si="69"/>
        <v>款</v>
      </c>
    </row>
    <row r="1354" ht="36" customHeight="1" spans="1:6">
      <c r="A1354" s="473"/>
      <c r="B1354" s="472"/>
      <c r="C1354" s="325"/>
      <c r="D1354" s="325"/>
      <c r="E1354" s="339"/>
      <c r="F1354" s="298" t="str">
        <f t="shared" si="68"/>
        <v>是</v>
      </c>
    </row>
    <row r="1355" ht="36" customHeight="1" spans="1:6">
      <c r="A1355" s="483"/>
      <c r="B1355" s="484" t="s">
        <v>1165</v>
      </c>
      <c r="C1355" s="325">
        <f>C4+C251+C254+C273+C367+C423+C480+C540+C670+C744+C824+C848+C961+C1026+C1097+C1118+C1146+C1156+C1202+C1223+C1282+C1341+C1342+C1349+C1351</f>
        <v>485000</v>
      </c>
      <c r="D1355" s="325">
        <f>D4+D251+D254+D273+D367+D423+D480+D540+D670+D744+D824+D848+D961+D1026+D1097+D1118+D1146+D1156+D1202+D1223+D1282+D1341+D1342+D1349+D1351</f>
        <v>435452</v>
      </c>
      <c r="E1355" s="339"/>
      <c r="F1355" s="298" t="str">
        <f t="shared" si="68"/>
        <v>是</v>
      </c>
    </row>
    <row r="1356" spans="3:3">
      <c r="C1356" s="407"/>
    </row>
    <row r="1357" spans="3:3">
      <c r="C1357" s="433"/>
    </row>
    <row r="1358" spans="3:3">
      <c r="C1358" s="407"/>
    </row>
    <row r="1359" spans="3:3">
      <c r="C1359" s="433"/>
    </row>
    <row r="1360" spans="3:3">
      <c r="C1360" s="407"/>
    </row>
    <row r="1361" spans="3:3">
      <c r="C1361" s="407"/>
    </row>
    <row r="1362" spans="3:3">
      <c r="C1362" s="433"/>
    </row>
    <row r="1363" spans="3:3">
      <c r="C1363" s="407"/>
    </row>
    <row r="1364" spans="3:3">
      <c r="C1364" s="407"/>
    </row>
    <row r="1365" spans="3:3">
      <c r="C1365" s="407"/>
    </row>
    <row r="1366" spans="3:3">
      <c r="C1366" s="407"/>
    </row>
    <row r="1367" spans="3:5">
      <c r="C1367" s="433"/>
      <c r="E1367" s="363">
        <f>IF(C1355&lt;&gt;0,IF((D1355/C1355-1)&lt;-30%,"",IF((D1355/C1355-1)&gt;150%,"",D1355/C1355-1)),"")</f>
        <v>-0.102160824742268</v>
      </c>
    </row>
    <row r="1368" spans="3:3">
      <c r="C1368" s="407"/>
    </row>
  </sheetData>
  <autoFilter ref="A3:G1355">
    <extLst/>
  </autoFilter>
  <mergeCells count="1">
    <mergeCell ref="B1:E1"/>
  </mergeCells>
  <conditionalFormatting sqref="F4">
    <cfRule type="cellIs" dxfId="2" priority="1349" stopIfTrue="1" operator="lessThan">
      <formula>0</formula>
    </cfRule>
  </conditionalFormatting>
  <conditionalFormatting sqref="F5">
    <cfRule type="cellIs" dxfId="2" priority="1348" stopIfTrue="1" operator="lessThan">
      <formula>0</formula>
    </cfRule>
  </conditionalFormatting>
  <conditionalFormatting sqref="F6">
    <cfRule type="cellIs" dxfId="2" priority="1347" stopIfTrue="1" operator="lessThan">
      <formula>0</formula>
    </cfRule>
  </conditionalFormatting>
  <conditionalFormatting sqref="F7">
    <cfRule type="cellIs" dxfId="2" priority="1346" stopIfTrue="1" operator="lessThan">
      <formula>0</formula>
    </cfRule>
  </conditionalFormatting>
  <conditionalFormatting sqref="F8">
    <cfRule type="cellIs" dxfId="2" priority="1345" stopIfTrue="1" operator="lessThan">
      <formula>0</formula>
    </cfRule>
  </conditionalFormatting>
  <conditionalFormatting sqref="F9">
    <cfRule type="cellIs" dxfId="2" priority="1344" stopIfTrue="1" operator="lessThan">
      <formula>0</formula>
    </cfRule>
  </conditionalFormatting>
  <conditionalFormatting sqref="F10">
    <cfRule type="cellIs" dxfId="2" priority="1343" stopIfTrue="1" operator="lessThan">
      <formula>0</formula>
    </cfRule>
  </conditionalFormatting>
  <conditionalFormatting sqref="F11">
    <cfRule type="cellIs" dxfId="2" priority="1342" stopIfTrue="1" operator="lessThan">
      <formula>0</formula>
    </cfRule>
  </conditionalFormatting>
  <conditionalFormatting sqref="F12">
    <cfRule type="cellIs" dxfId="2" priority="1341" stopIfTrue="1" operator="lessThan">
      <formula>0</formula>
    </cfRule>
  </conditionalFormatting>
  <conditionalFormatting sqref="F13">
    <cfRule type="cellIs" dxfId="2" priority="1340" stopIfTrue="1" operator="lessThan">
      <formula>0</formula>
    </cfRule>
  </conditionalFormatting>
  <conditionalFormatting sqref="F14">
    <cfRule type="cellIs" dxfId="2" priority="1339" stopIfTrue="1" operator="lessThan">
      <formula>0</formula>
    </cfRule>
  </conditionalFormatting>
  <conditionalFormatting sqref="F15">
    <cfRule type="cellIs" dxfId="2" priority="1338" stopIfTrue="1" operator="lessThan">
      <formula>0</formula>
    </cfRule>
  </conditionalFormatting>
  <conditionalFormatting sqref="F16">
    <cfRule type="cellIs" dxfId="2" priority="1337" stopIfTrue="1" operator="lessThan">
      <formula>0</formula>
    </cfRule>
  </conditionalFormatting>
  <conditionalFormatting sqref="F17">
    <cfRule type="cellIs" dxfId="2" priority="1336" stopIfTrue="1" operator="lessThan">
      <formula>0</formula>
    </cfRule>
  </conditionalFormatting>
  <conditionalFormatting sqref="F18">
    <cfRule type="cellIs" dxfId="2" priority="1335" stopIfTrue="1" operator="lessThan">
      <formula>0</formula>
    </cfRule>
  </conditionalFormatting>
  <conditionalFormatting sqref="F19">
    <cfRule type="cellIs" dxfId="2" priority="1334" stopIfTrue="1" operator="lessThan">
      <formula>0</formula>
    </cfRule>
  </conditionalFormatting>
  <conditionalFormatting sqref="F20">
    <cfRule type="cellIs" dxfId="2" priority="1333" stopIfTrue="1" operator="lessThan">
      <formula>0</formula>
    </cfRule>
  </conditionalFormatting>
  <conditionalFormatting sqref="F21">
    <cfRule type="cellIs" dxfId="2" priority="1332" stopIfTrue="1" operator="lessThan">
      <formula>0</formula>
    </cfRule>
  </conditionalFormatting>
  <conditionalFormatting sqref="F22">
    <cfRule type="cellIs" dxfId="2" priority="1331" stopIfTrue="1" operator="lessThan">
      <formula>0</formula>
    </cfRule>
  </conditionalFormatting>
  <conditionalFormatting sqref="F23">
    <cfRule type="cellIs" dxfId="2" priority="1330" stopIfTrue="1" operator="lessThan">
      <formula>0</formula>
    </cfRule>
  </conditionalFormatting>
  <conditionalFormatting sqref="F24">
    <cfRule type="cellIs" dxfId="2" priority="1329" stopIfTrue="1" operator="lessThan">
      <formula>0</formula>
    </cfRule>
  </conditionalFormatting>
  <conditionalFormatting sqref="F25">
    <cfRule type="cellIs" dxfId="2" priority="1328" stopIfTrue="1" operator="lessThan">
      <formula>0</formula>
    </cfRule>
  </conditionalFormatting>
  <conditionalFormatting sqref="F26">
    <cfRule type="cellIs" dxfId="2" priority="1327" stopIfTrue="1" operator="lessThan">
      <formula>0</formula>
    </cfRule>
  </conditionalFormatting>
  <conditionalFormatting sqref="F27">
    <cfRule type="cellIs" dxfId="2" priority="1326" stopIfTrue="1" operator="lessThan">
      <formula>0</formula>
    </cfRule>
  </conditionalFormatting>
  <conditionalFormatting sqref="F28">
    <cfRule type="cellIs" dxfId="2" priority="1325" stopIfTrue="1" operator="lessThan">
      <formula>0</formula>
    </cfRule>
  </conditionalFormatting>
  <conditionalFormatting sqref="F29">
    <cfRule type="cellIs" dxfId="2" priority="1324" stopIfTrue="1" operator="lessThan">
      <formula>0</formula>
    </cfRule>
  </conditionalFormatting>
  <conditionalFormatting sqref="F30">
    <cfRule type="cellIs" dxfId="2" priority="1323" stopIfTrue="1" operator="lessThan">
      <formula>0</formula>
    </cfRule>
  </conditionalFormatting>
  <conditionalFormatting sqref="F31">
    <cfRule type="cellIs" dxfId="2" priority="1322" stopIfTrue="1" operator="lessThan">
      <formula>0</formula>
    </cfRule>
  </conditionalFormatting>
  <conditionalFormatting sqref="F32">
    <cfRule type="cellIs" dxfId="2" priority="1321" stopIfTrue="1" operator="lessThan">
      <formula>0</formula>
    </cfRule>
  </conditionalFormatting>
  <conditionalFormatting sqref="F33">
    <cfRule type="cellIs" dxfId="2" priority="1320" stopIfTrue="1" operator="lessThan">
      <formula>0</formula>
    </cfRule>
  </conditionalFormatting>
  <conditionalFormatting sqref="F34">
    <cfRule type="cellIs" dxfId="2" priority="1319" stopIfTrue="1" operator="lessThan">
      <formula>0</formula>
    </cfRule>
  </conditionalFormatting>
  <conditionalFormatting sqref="F35">
    <cfRule type="cellIs" dxfId="2" priority="1318" stopIfTrue="1" operator="lessThan">
      <formula>0</formula>
    </cfRule>
  </conditionalFormatting>
  <conditionalFormatting sqref="F36">
    <cfRule type="cellIs" dxfId="2" priority="1317" stopIfTrue="1" operator="lessThan">
      <formula>0</formula>
    </cfRule>
  </conditionalFormatting>
  <conditionalFormatting sqref="F37">
    <cfRule type="cellIs" dxfId="2" priority="1316" stopIfTrue="1" operator="lessThan">
      <formula>0</formula>
    </cfRule>
  </conditionalFormatting>
  <conditionalFormatting sqref="F38">
    <cfRule type="cellIs" dxfId="2" priority="1315" stopIfTrue="1" operator="lessThan">
      <formula>0</formula>
    </cfRule>
  </conditionalFormatting>
  <conditionalFormatting sqref="F39">
    <cfRule type="cellIs" dxfId="2" priority="1314" stopIfTrue="1" operator="lessThan">
      <formula>0</formula>
    </cfRule>
  </conditionalFormatting>
  <conditionalFormatting sqref="F40">
    <cfRule type="cellIs" dxfId="2" priority="1313" stopIfTrue="1" operator="lessThan">
      <formula>0</formula>
    </cfRule>
  </conditionalFormatting>
  <conditionalFormatting sqref="F41">
    <cfRule type="cellIs" dxfId="2" priority="1312" stopIfTrue="1" operator="lessThan">
      <formula>0</formula>
    </cfRule>
  </conditionalFormatting>
  <conditionalFormatting sqref="F42">
    <cfRule type="cellIs" dxfId="2" priority="1311" stopIfTrue="1" operator="lessThan">
      <formula>0</formula>
    </cfRule>
  </conditionalFormatting>
  <conditionalFormatting sqref="F43">
    <cfRule type="cellIs" dxfId="2" priority="1310" stopIfTrue="1" operator="lessThan">
      <formula>0</formula>
    </cfRule>
  </conditionalFormatting>
  <conditionalFormatting sqref="F44">
    <cfRule type="cellIs" dxfId="2" priority="1309" stopIfTrue="1" operator="lessThan">
      <formula>0</formula>
    </cfRule>
  </conditionalFormatting>
  <conditionalFormatting sqref="F45">
    <cfRule type="cellIs" dxfId="2" priority="1308" stopIfTrue="1" operator="lessThan">
      <formula>0</formula>
    </cfRule>
  </conditionalFormatting>
  <conditionalFormatting sqref="F46">
    <cfRule type="cellIs" dxfId="2" priority="1307" stopIfTrue="1" operator="lessThan">
      <formula>0</formula>
    </cfRule>
  </conditionalFormatting>
  <conditionalFormatting sqref="F47">
    <cfRule type="cellIs" dxfId="2" priority="1306" stopIfTrue="1" operator="lessThan">
      <formula>0</formula>
    </cfRule>
  </conditionalFormatting>
  <conditionalFormatting sqref="F48">
    <cfRule type="cellIs" dxfId="2" priority="1305" stopIfTrue="1" operator="lessThan">
      <formula>0</formula>
    </cfRule>
  </conditionalFormatting>
  <conditionalFormatting sqref="F49">
    <cfRule type="cellIs" dxfId="2" priority="1304" stopIfTrue="1" operator="lessThan">
      <formula>0</formula>
    </cfRule>
  </conditionalFormatting>
  <conditionalFormatting sqref="F50">
    <cfRule type="cellIs" dxfId="2" priority="1303" stopIfTrue="1" operator="lessThan">
      <formula>0</formula>
    </cfRule>
  </conditionalFormatting>
  <conditionalFormatting sqref="F51">
    <cfRule type="cellIs" dxfId="2" priority="1302" stopIfTrue="1" operator="lessThan">
      <formula>0</formula>
    </cfRule>
  </conditionalFormatting>
  <conditionalFormatting sqref="F52">
    <cfRule type="cellIs" dxfId="2" priority="1301" stopIfTrue="1" operator="lessThan">
      <formula>0</formula>
    </cfRule>
  </conditionalFormatting>
  <conditionalFormatting sqref="F53">
    <cfRule type="cellIs" dxfId="2" priority="1300" stopIfTrue="1" operator="lessThan">
      <formula>0</formula>
    </cfRule>
  </conditionalFormatting>
  <conditionalFormatting sqref="F54">
    <cfRule type="cellIs" dxfId="2" priority="1299" stopIfTrue="1" operator="lessThan">
      <formula>0</formula>
    </cfRule>
  </conditionalFormatting>
  <conditionalFormatting sqref="F55">
    <cfRule type="cellIs" dxfId="2" priority="1298" stopIfTrue="1" operator="lessThan">
      <formula>0</formula>
    </cfRule>
  </conditionalFormatting>
  <conditionalFormatting sqref="F56">
    <cfRule type="cellIs" dxfId="2" priority="1297" stopIfTrue="1" operator="lessThan">
      <formula>0</formula>
    </cfRule>
  </conditionalFormatting>
  <conditionalFormatting sqref="F57">
    <cfRule type="cellIs" dxfId="2" priority="1296" stopIfTrue="1" operator="lessThan">
      <formula>0</formula>
    </cfRule>
  </conditionalFormatting>
  <conditionalFormatting sqref="F58">
    <cfRule type="cellIs" dxfId="2" priority="1295" stopIfTrue="1" operator="lessThan">
      <formula>0</formula>
    </cfRule>
  </conditionalFormatting>
  <conditionalFormatting sqref="F59">
    <cfRule type="cellIs" dxfId="2" priority="1294" stopIfTrue="1" operator="lessThan">
      <formula>0</formula>
    </cfRule>
  </conditionalFormatting>
  <conditionalFormatting sqref="F60">
    <cfRule type="cellIs" dxfId="2" priority="1293" stopIfTrue="1" operator="lessThan">
      <formula>0</formula>
    </cfRule>
  </conditionalFormatting>
  <conditionalFormatting sqref="F61">
    <cfRule type="cellIs" dxfId="2" priority="1292" stopIfTrue="1" operator="lessThan">
      <formula>0</formula>
    </cfRule>
  </conditionalFormatting>
  <conditionalFormatting sqref="F62">
    <cfRule type="cellIs" dxfId="2" priority="1291" stopIfTrue="1" operator="lessThan">
      <formula>0</formula>
    </cfRule>
  </conditionalFormatting>
  <conditionalFormatting sqref="F63">
    <cfRule type="cellIs" dxfId="2" priority="1290" stopIfTrue="1" operator="lessThan">
      <formula>0</formula>
    </cfRule>
  </conditionalFormatting>
  <conditionalFormatting sqref="F64">
    <cfRule type="cellIs" dxfId="2" priority="1289" stopIfTrue="1" operator="lessThan">
      <formula>0</formula>
    </cfRule>
  </conditionalFormatting>
  <conditionalFormatting sqref="F65">
    <cfRule type="cellIs" dxfId="2" priority="1288" stopIfTrue="1" operator="lessThan">
      <formula>0</formula>
    </cfRule>
  </conditionalFormatting>
  <conditionalFormatting sqref="F66">
    <cfRule type="cellIs" dxfId="2" priority="1287" stopIfTrue="1" operator="lessThan">
      <formula>0</formula>
    </cfRule>
  </conditionalFormatting>
  <conditionalFormatting sqref="F67">
    <cfRule type="cellIs" dxfId="2" priority="1286" stopIfTrue="1" operator="lessThan">
      <formula>0</formula>
    </cfRule>
  </conditionalFormatting>
  <conditionalFormatting sqref="F68">
    <cfRule type="cellIs" dxfId="2" priority="1285" stopIfTrue="1" operator="lessThan">
      <formula>0</formula>
    </cfRule>
  </conditionalFormatting>
  <conditionalFormatting sqref="F69">
    <cfRule type="cellIs" dxfId="2" priority="1284" stopIfTrue="1" operator="lessThan">
      <formula>0</formula>
    </cfRule>
  </conditionalFormatting>
  <conditionalFormatting sqref="F70">
    <cfRule type="cellIs" dxfId="2" priority="1283" stopIfTrue="1" operator="lessThan">
      <formula>0</formula>
    </cfRule>
  </conditionalFormatting>
  <conditionalFormatting sqref="F71">
    <cfRule type="cellIs" dxfId="2" priority="1282" stopIfTrue="1" operator="lessThan">
      <formula>0</formula>
    </cfRule>
  </conditionalFormatting>
  <conditionalFormatting sqref="F72">
    <cfRule type="cellIs" dxfId="2" priority="1281" stopIfTrue="1" operator="lessThan">
      <formula>0</formula>
    </cfRule>
  </conditionalFormatting>
  <conditionalFormatting sqref="F73">
    <cfRule type="cellIs" dxfId="2" priority="1280" stopIfTrue="1" operator="lessThan">
      <formula>0</formula>
    </cfRule>
  </conditionalFormatting>
  <conditionalFormatting sqref="F74">
    <cfRule type="cellIs" dxfId="2" priority="1279" stopIfTrue="1" operator="lessThan">
      <formula>0</formula>
    </cfRule>
  </conditionalFormatting>
  <conditionalFormatting sqref="F75">
    <cfRule type="cellIs" dxfId="2" priority="1278" stopIfTrue="1" operator="lessThan">
      <formula>0</formula>
    </cfRule>
  </conditionalFormatting>
  <conditionalFormatting sqref="F76">
    <cfRule type="cellIs" dxfId="2" priority="1277" stopIfTrue="1" operator="lessThan">
      <formula>0</formula>
    </cfRule>
  </conditionalFormatting>
  <conditionalFormatting sqref="F77">
    <cfRule type="cellIs" dxfId="2" priority="1276" stopIfTrue="1" operator="lessThan">
      <formula>0</formula>
    </cfRule>
  </conditionalFormatting>
  <conditionalFormatting sqref="F78">
    <cfRule type="cellIs" dxfId="2" priority="1275" stopIfTrue="1" operator="lessThan">
      <formula>0</formula>
    </cfRule>
  </conditionalFormatting>
  <conditionalFormatting sqref="F79">
    <cfRule type="cellIs" dxfId="2" priority="1274" stopIfTrue="1" operator="lessThan">
      <formula>0</formula>
    </cfRule>
  </conditionalFormatting>
  <conditionalFormatting sqref="F80">
    <cfRule type="cellIs" dxfId="2" priority="1273" stopIfTrue="1" operator="lessThan">
      <formula>0</formula>
    </cfRule>
  </conditionalFormatting>
  <conditionalFormatting sqref="F81">
    <cfRule type="cellIs" dxfId="2" priority="1272" stopIfTrue="1" operator="lessThan">
      <formula>0</formula>
    </cfRule>
  </conditionalFormatting>
  <conditionalFormatting sqref="F82">
    <cfRule type="cellIs" dxfId="2" priority="1271" stopIfTrue="1" operator="lessThan">
      <formula>0</formula>
    </cfRule>
  </conditionalFormatting>
  <conditionalFormatting sqref="F83">
    <cfRule type="cellIs" dxfId="2" priority="1270" stopIfTrue="1" operator="lessThan">
      <formula>0</formula>
    </cfRule>
  </conditionalFormatting>
  <conditionalFormatting sqref="F84">
    <cfRule type="cellIs" dxfId="2" priority="1269" stopIfTrue="1" operator="lessThan">
      <formula>0</formula>
    </cfRule>
  </conditionalFormatting>
  <conditionalFormatting sqref="F85">
    <cfRule type="cellIs" dxfId="2" priority="1268" stopIfTrue="1" operator="lessThan">
      <formula>0</formula>
    </cfRule>
  </conditionalFormatting>
  <conditionalFormatting sqref="F86">
    <cfRule type="cellIs" dxfId="2" priority="1267" stopIfTrue="1" operator="lessThan">
      <formula>0</formula>
    </cfRule>
  </conditionalFormatting>
  <conditionalFormatting sqref="F87">
    <cfRule type="cellIs" dxfId="2" priority="1266" stopIfTrue="1" operator="lessThan">
      <formula>0</formula>
    </cfRule>
  </conditionalFormatting>
  <conditionalFormatting sqref="F88">
    <cfRule type="cellIs" dxfId="2" priority="1265" stopIfTrue="1" operator="lessThan">
      <formula>0</formula>
    </cfRule>
  </conditionalFormatting>
  <conditionalFormatting sqref="F89">
    <cfRule type="cellIs" dxfId="2" priority="1264" stopIfTrue="1" operator="lessThan">
      <formula>0</formula>
    </cfRule>
  </conditionalFormatting>
  <conditionalFormatting sqref="F90">
    <cfRule type="cellIs" dxfId="2" priority="1263" stopIfTrue="1" operator="lessThan">
      <formula>0</formula>
    </cfRule>
  </conditionalFormatting>
  <conditionalFormatting sqref="F91">
    <cfRule type="cellIs" dxfId="2" priority="1262" stopIfTrue="1" operator="lessThan">
      <formula>0</formula>
    </cfRule>
  </conditionalFormatting>
  <conditionalFormatting sqref="F92">
    <cfRule type="cellIs" dxfId="2" priority="1261" stopIfTrue="1" operator="lessThan">
      <formula>0</formula>
    </cfRule>
  </conditionalFormatting>
  <conditionalFormatting sqref="F93">
    <cfRule type="cellIs" dxfId="2" priority="1260" stopIfTrue="1" operator="lessThan">
      <formula>0</formula>
    </cfRule>
  </conditionalFormatting>
  <conditionalFormatting sqref="F94">
    <cfRule type="cellIs" dxfId="2" priority="1259" stopIfTrue="1" operator="lessThan">
      <formula>0</formula>
    </cfRule>
  </conditionalFormatting>
  <conditionalFormatting sqref="F95">
    <cfRule type="cellIs" dxfId="2" priority="1258" stopIfTrue="1" operator="lessThan">
      <formula>0</formula>
    </cfRule>
  </conditionalFormatting>
  <conditionalFormatting sqref="F96">
    <cfRule type="cellIs" dxfId="2" priority="1257" stopIfTrue="1" operator="lessThan">
      <formula>0</formula>
    </cfRule>
  </conditionalFormatting>
  <conditionalFormatting sqref="F97">
    <cfRule type="cellIs" dxfId="2" priority="1256" stopIfTrue="1" operator="lessThan">
      <formula>0</formula>
    </cfRule>
  </conditionalFormatting>
  <conditionalFormatting sqref="F98">
    <cfRule type="cellIs" dxfId="2" priority="1255" stopIfTrue="1" operator="lessThan">
      <formula>0</formula>
    </cfRule>
  </conditionalFormatting>
  <conditionalFormatting sqref="F99">
    <cfRule type="cellIs" dxfId="2" priority="1254" stopIfTrue="1" operator="lessThan">
      <formula>0</formula>
    </cfRule>
  </conditionalFormatting>
  <conditionalFormatting sqref="F100">
    <cfRule type="cellIs" dxfId="2" priority="1253" stopIfTrue="1" operator="lessThan">
      <formula>0</formula>
    </cfRule>
  </conditionalFormatting>
  <conditionalFormatting sqref="F101">
    <cfRule type="cellIs" dxfId="2" priority="1252" stopIfTrue="1" operator="lessThan">
      <formula>0</formula>
    </cfRule>
  </conditionalFormatting>
  <conditionalFormatting sqref="F102">
    <cfRule type="cellIs" dxfId="2" priority="1251" stopIfTrue="1" operator="lessThan">
      <formula>0</formula>
    </cfRule>
  </conditionalFormatting>
  <conditionalFormatting sqref="F103">
    <cfRule type="cellIs" dxfId="2" priority="1250" stopIfTrue="1" operator="lessThan">
      <formula>0</formula>
    </cfRule>
  </conditionalFormatting>
  <conditionalFormatting sqref="F104">
    <cfRule type="cellIs" dxfId="2" priority="1249" stopIfTrue="1" operator="lessThan">
      <formula>0</formula>
    </cfRule>
  </conditionalFormatting>
  <conditionalFormatting sqref="F105">
    <cfRule type="cellIs" dxfId="2" priority="1248" stopIfTrue="1" operator="lessThan">
      <formula>0</formula>
    </cfRule>
  </conditionalFormatting>
  <conditionalFormatting sqref="F106">
    <cfRule type="cellIs" dxfId="2" priority="1247" stopIfTrue="1" operator="lessThan">
      <formula>0</formula>
    </cfRule>
  </conditionalFormatting>
  <conditionalFormatting sqref="F107">
    <cfRule type="cellIs" dxfId="2" priority="1246" stopIfTrue="1" operator="lessThan">
      <formula>0</formula>
    </cfRule>
  </conditionalFormatting>
  <conditionalFormatting sqref="F108">
    <cfRule type="cellIs" dxfId="2" priority="1245" stopIfTrue="1" operator="lessThan">
      <formula>0</formula>
    </cfRule>
  </conditionalFormatting>
  <conditionalFormatting sqref="F109">
    <cfRule type="cellIs" dxfId="2" priority="1244" stopIfTrue="1" operator="lessThan">
      <formula>0</formula>
    </cfRule>
  </conditionalFormatting>
  <conditionalFormatting sqref="F110">
    <cfRule type="cellIs" dxfId="2" priority="1243" stopIfTrue="1" operator="lessThan">
      <formula>0</formula>
    </cfRule>
  </conditionalFormatting>
  <conditionalFormatting sqref="F111">
    <cfRule type="cellIs" dxfId="2" priority="1242" stopIfTrue="1" operator="lessThan">
      <formula>0</formula>
    </cfRule>
  </conditionalFormatting>
  <conditionalFormatting sqref="F112">
    <cfRule type="cellIs" dxfId="2" priority="1241" stopIfTrue="1" operator="lessThan">
      <formula>0</formula>
    </cfRule>
  </conditionalFormatting>
  <conditionalFormatting sqref="F113">
    <cfRule type="cellIs" dxfId="2" priority="1240" stopIfTrue="1" operator="lessThan">
      <formula>0</formula>
    </cfRule>
  </conditionalFormatting>
  <conditionalFormatting sqref="F114">
    <cfRule type="cellIs" dxfId="2" priority="1239" stopIfTrue="1" operator="lessThan">
      <formula>0</formula>
    </cfRule>
  </conditionalFormatting>
  <conditionalFormatting sqref="F115">
    <cfRule type="cellIs" dxfId="2" priority="1238" stopIfTrue="1" operator="lessThan">
      <formula>0</formula>
    </cfRule>
  </conditionalFormatting>
  <conditionalFormatting sqref="F116">
    <cfRule type="cellIs" dxfId="2" priority="1237" stopIfTrue="1" operator="lessThan">
      <formula>0</formula>
    </cfRule>
  </conditionalFormatting>
  <conditionalFormatting sqref="F117">
    <cfRule type="cellIs" dxfId="2" priority="1236" stopIfTrue="1" operator="lessThan">
      <formula>0</formula>
    </cfRule>
  </conditionalFormatting>
  <conditionalFormatting sqref="F118">
    <cfRule type="cellIs" dxfId="2" priority="1235" stopIfTrue="1" operator="lessThan">
      <formula>0</formula>
    </cfRule>
  </conditionalFormatting>
  <conditionalFormatting sqref="F119">
    <cfRule type="cellIs" dxfId="2" priority="1234" stopIfTrue="1" operator="lessThan">
      <formula>0</formula>
    </cfRule>
  </conditionalFormatting>
  <conditionalFormatting sqref="F120">
    <cfRule type="cellIs" dxfId="2" priority="1233" stopIfTrue="1" operator="lessThan">
      <formula>0</formula>
    </cfRule>
  </conditionalFormatting>
  <conditionalFormatting sqref="F121">
    <cfRule type="cellIs" dxfId="2" priority="1232" stopIfTrue="1" operator="lessThan">
      <formula>0</formula>
    </cfRule>
  </conditionalFormatting>
  <conditionalFormatting sqref="F122">
    <cfRule type="cellIs" dxfId="2" priority="1231" stopIfTrue="1" operator="lessThan">
      <formula>0</formula>
    </cfRule>
  </conditionalFormatting>
  <conditionalFormatting sqref="F123">
    <cfRule type="cellIs" dxfId="2" priority="1230" stopIfTrue="1" operator="lessThan">
      <formula>0</formula>
    </cfRule>
  </conditionalFormatting>
  <conditionalFormatting sqref="F124">
    <cfRule type="cellIs" dxfId="2" priority="1229" stopIfTrue="1" operator="lessThan">
      <formula>0</formula>
    </cfRule>
  </conditionalFormatting>
  <conditionalFormatting sqref="F125">
    <cfRule type="cellIs" dxfId="2" priority="1228" stopIfTrue="1" operator="lessThan">
      <formula>0</formula>
    </cfRule>
  </conditionalFormatting>
  <conditionalFormatting sqref="F126">
    <cfRule type="cellIs" dxfId="2" priority="1227" stopIfTrue="1" operator="lessThan">
      <formula>0</formula>
    </cfRule>
  </conditionalFormatting>
  <conditionalFormatting sqref="F127">
    <cfRule type="cellIs" dxfId="2" priority="1226" stopIfTrue="1" operator="lessThan">
      <formula>0</formula>
    </cfRule>
  </conditionalFormatting>
  <conditionalFormatting sqref="F128">
    <cfRule type="cellIs" dxfId="2" priority="1225" stopIfTrue="1" operator="lessThan">
      <formula>0</formula>
    </cfRule>
  </conditionalFormatting>
  <conditionalFormatting sqref="F129">
    <cfRule type="cellIs" dxfId="2" priority="1224" stopIfTrue="1" operator="lessThan">
      <formula>0</formula>
    </cfRule>
  </conditionalFormatting>
  <conditionalFormatting sqref="F130">
    <cfRule type="cellIs" dxfId="2" priority="1223" stopIfTrue="1" operator="lessThan">
      <formula>0</formula>
    </cfRule>
  </conditionalFormatting>
  <conditionalFormatting sqref="F131">
    <cfRule type="cellIs" dxfId="2" priority="1222" stopIfTrue="1" operator="lessThan">
      <formula>0</formula>
    </cfRule>
  </conditionalFormatting>
  <conditionalFormatting sqref="F132">
    <cfRule type="cellIs" dxfId="2" priority="1221" stopIfTrue="1" operator="lessThan">
      <formula>0</formula>
    </cfRule>
  </conditionalFormatting>
  <conditionalFormatting sqref="F133">
    <cfRule type="cellIs" dxfId="2" priority="1220" stopIfTrue="1" operator="lessThan">
      <formula>0</formula>
    </cfRule>
  </conditionalFormatting>
  <conditionalFormatting sqref="F134">
    <cfRule type="cellIs" dxfId="2" priority="1219" stopIfTrue="1" operator="lessThan">
      <formula>0</formula>
    </cfRule>
  </conditionalFormatting>
  <conditionalFormatting sqref="F135">
    <cfRule type="cellIs" dxfId="2" priority="1218" stopIfTrue="1" operator="lessThan">
      <formula>0</formula>
    </cfRule>
  </conditionalFormatting>
  <conditionalFormatting sqref="F136">
    <cfRule type="cellIs" dxfId="2" priority="1217" stopIfTrue="1" operator="lessThan">
      <formula>0</formula>
    </cfRule>
  </conditionalFormatting>
  <conditionalFormatting sqref="F137">
    <cfRule type="cellIs" dxfId="2" priority="1216" stopIfTrue="1" operator="lessThan">
      <formula>0</formula>
    </cfRule>
  </conditionalFormatting>
  <conditionalFormatting sqref="F138">
    <cfRule type="cellIs" dxfId="2" priority="1215" stopIfTrue="1" operator="lessThan">
      <formula>0</formula>
    </cfRule>
  </conditionalFormatting>
  <conditionalFormatting sqref="F139">
    <cfRule type="cellIs" dxfId="2" priority="1214" stopIfTrue="1" operator="lessThan">
      <formula>0</formula>
    </cfRule>
  </conditionalFormatting>
  <conditionalFormatting sqref="F140">
    <cfRule type="cellIs" dxfId="2" priority="1213" stopIfTrue="1" operator="lessThan">
      <formula>0</formula>
    </cfRule>
  </conditionalFormatting>
  <conditionalFormatting sqref="F141">
    <cfRule type="cellIs" dxfId="2" priority="1212" stopIfTrue="1" operator="lessThan">
      <formula>0</formula>
    </cfRule>
  </conditionalFormatting>
  <conditionalFormatting sqref="F142">
    <cfRule type="cellIs" dxfId="2" priority="1211" stopIfTrue="1" operator="lessThan">
      <formula>0</formula>
    </cfRule>
  </conditionalFormatting>
  <conditionalFormatting sqref="F143">
    <cfRule type="cellIs" dxfId="2" priority="1210" stopIfTrue="1" operator="lessThan">
      <formula>0</formula>
    </cfRule>
  </conditionalFormatting>
  <conditionalFormatting sqref="F144">
    <cfRule type="cellIs" dxfId="2" priority="1209" stopIfTrue="1" operator="lessThan">
      <formula>0</formula>
    </cfRule>
  </conditionalFormatting>
  <conditionalFormatting sqref="F145">
    <cfRule type="cellIs" dxfId="2" priority="1208" stopIfTrue="1" operator="lessThan">
      <formula>0</formula>
    </cfRule>
  </conditionalFormatting>
  <conditionalFormatting sqref="F146">
    <cfRule type="cellIs" dxfId="2" priority="1207" stopIfTrue="1" operator="lessThan">
      <formula>0</formula>
    </cfRule>
  </conditionalFormatting>
  <conditionalFormatting sqref="F147">
    <cfRule type="cellIs" dxfId="2" priority="1206" stopIfTrue="1" operator="lessThan">
      <formula>0</formula>
    </cfRule>
  </conditionalFormatting>
  <conditionalFormatting sqref="F148">
    <cfRule type="cellIs" dxfId="2" priority="1205" stopIfTrue="1" operator="lessThan">
      <formula>0</formula>
    </cfRule>
  </conditionalFormatting>
  <conditionalFormatting sqref="F149">
    <cfRule type="cellIs" dxfId="2" priority="1204" stopIfTrue="1" operator="lessThan">
      <formula>0</formula>
    </cfRule>
  </conditionalFormatting>
  <conditionalFormatting sqref="F150">
    <cfRule type="cellIs" dxfId="2" priority="1203" stopIfTrue="1" operator="lessThan">
      <formula>0</formula>
    </cfRule>
  </conditionalFormatting>
  <conditionalFormatting sqref="F151">
    <cfRule type="cellIs" dxfId="2" priority="1202" stopIfTrue="1" operator="lessThan">
      <formula>0</formula>
    </cfRule>
  </conditionalFormatting>
  <conditionalFormatting sqref="F152">
    <cfRule type="cellIs" dxfId="2" priority="1201" stopIfTrue="1" operator="lessThan">
      <formula>0</formula>
    </cfRule>
  </conditionalFormatting>
  <conditionalFormatting sqref="F153">
    <cfRule type="cellIs" dxfId="2" priority="1200" stopIfTrue="1" operator="lessThan">
      <formula>0</formula>
    </cfRule>
  </conditionalFormatting>
  <conditionalFormatting sqref="F154">
    <cfRule type="cellIs" dxfId="2" priority="1199" stopIfTrue="1" operator="lessThan">
      <formula>0</formula>
    </cfRule>
  </conditionalFormatting>
  <conditionalFormatting sqref="F155">
    <cfRule type="cellIs" dxfId="2" priority="1198" stopIfTrue="1" operator="lessThan">
      <formula>0</formula>
    </cfRule>
  </conditionalFormatting>
  <conditionalFormatting sqref="F156">
    <cfRule type="cellIs" dxfId="2" priority="1197" stopIfTrue="1" operator="lessThan">
      <formula>0</formula>
    </cfRule>
  </conditionalFormatting>
  <conditionalFormatting sqref="F157">
    <cfRule type="cellIs" dxfId="2" priority="1196" stopIfTrue="1" operator="lessThan">
      <formula>0</formula>
    </cfRule>
  </conditionalFormatting>
  <conditionalFormatting sqref="F158">
    <cfRule type="cellIs" dxfId="2" priority="1195" stopIfTrue="1" operator="lessThan">
      <formula>0</formula>
    </cfRule>
  </conditionalFormatting>
  <conditionalFormatting sqref="F159">
    <cfRule type="cellIs" dxfId="2" priority="1194" stopIfTrue="1" operator="lessThan">
      <formula>0</formula>
    </cfRule>
  </conditionalFormatting>
  <conditionalFormatting sqref="F160">
    <cfRule type="cellIs" dxfId="2" priority="1193" stopIfTrue="1" operator="lessThan">
      <formula>0</formula>
    </cfRule>
  </conditionalFormatting>
  <conditionalFormatting sqref="F161">
    <cfRule type="cellIs" dxfId="2" priority="1192" stopIfTrue="1" operator="lessThan">
      <formula>0</formula>
    </cfRule>
  </conditionalFormatting>
  <conditionalFormatting sqref="F162">
    <cfRule type="cellIs" dxfId="2" priority="1191" stopIfTrue="1" operator="lessThan">
      <formula>0</formula>
    </cfRule>
  </conditionalFormatting>
  <conditionalFormatting sqref="F163">
    <cfRule type="cellIs" dxfId="2" priority="1190" stopIfTrue="1" operator="lessThan">
      <formula>0</formula>
    </cfRule>
  </conditionalFormatting>
  <conditionalFormatting sqref="F164">
    <cfRule type="cellIs" dxfId="2" priority="1189" stopIfTrue="1" operator="lessThan">
      <formula>0</formula>
    </cfRule>
  </conditionalFormatting>
  <conditionalFormatting sqref="F165">
    <cfRule type="cellIs" dxfId="2" priority="1188" stopIfTrue="1" operator="lessThan">
      <formula>0</formula>
    </cfRule>
  </conditionalFormatting>
  <conditionalFormatting sqref="F166">
    <cfRule type="cellIs" dxfId="2" priority="1187" stopIfTrue="1" operator="lessThan">
      <formula>0</formula>
    </cfRule>
  </conditionalFormatting>
  <conditionalFormatting sqref="F167">
    <cfRule type="cellIs" dxfId="2" priority="1186" stopIfTrue="1" operator="lessThan">
      <formula>0</formula>
    </cfRule>
  </conditionalFormatting>
  <conditionalFormatting sqref="F168">
    <cfRule type="cellIs" dxfId="2" priority="1185" stopIfTrue="1" operator="lessThan">
      <formula>0</formula>
    </cfRule>
  </conditionalFormatting>
  <conditionalFormatting sqref="F169">
    <cfRule type="cellIs" dxfId="2" priority="1184" stopIfTrue="1" operator="lessThan">
      <formula>0</formula>
    </cfRule>
  </conditionalFormatting>
  <conditionalFormatting sqref="F170">
    <cfRule type="cellIs" dxfId="2" priority="1183" stopIfTrue="1" operator="lessThan">
      <formula>0</formula>
    </cfRule>
  </conditionalFormatting>
  <conditionalFormatting sqref="F171">
    <cfRule type="cellIs" dxfId="2" priority="1182" stopIfTrue="1" operator="lessThan">
      <formula>0</formula>
    </cfRule>
  </conditionalFormatting>
  <conditionalFormatting sqref="F172">
    <cfRule type="cellIs" dxfId="2" priority="1181" stopIfTrue="1" operator="lessThan">
      <formula>0</formula>
    </cfRule>
  </conditionalFormatting>
  <conditionalFormatting sqref="F173">
    <cfRule type="cellIs" dxfId="2" priority="1180" stopIfTrue="1" operator="lessThan">
      <formula>0</formula>
    </cfRule>
  </conditionalFormatting>
  <conditionalFormatting sqref="F174">
    <cfRule type="cellIs" dxfId="2" priority="1179" stopIfTrue="1" operator="lessThan">
      <formula>0</formula>
    </cfRule>
  </conditionalFormatting>
  <conditionalFormatting sqref="F175">
    <cfRule type="cellIs" dxfId="2" priority="1178" stopIfTrue="1" operator="lessThan">
      <formula>0</formula>
    </cfRule>
  </conditionalFormatting>
  <conditionalFormatting sqref="F176">
    <cfRule type="cellIs" dxfId="2" priority="1177" stopIfTrue="1" operator="lessThan">
      <formula>0</formula>
    </cfRule>
  </conditionalFormatting>
  <conditionalFormatting sqref="F177">
    <cfRule type="cellIs" dxfId="2" priority="1176" stopIfTrue="1" operator="lessThan">
      <formula>0</formula>
    </cfRule>
  </conditionalFormatting>
  <conditionalFormatting sqref="F178">
    <cfRule type="cellIs" dxfId="2" priority="1175" stopIfTrue="1" operator="lessThan">
      <formula>0</formula>
    </cfRule>
  </conditionalFormatting>
  <conditionalFormatting sqref="F179">
    <cfRule type="cellIs" dxfId="2" priority="1174" stopIfTrue="1" operator="lessThan">
      <formula>0</formula>
    </cfRule>
  </conditionalFormatting>
  <conditionalFormatting sqref="F180">
    <cfRule type="cellIs" dxfId="2" priority="1173" stopIfTrue="1" operator="lessThan">
      <formula>0</formula>
    </cfRule>
  </conditionalFormatting>
  <conditionalFormatting sqref="F181">
    <cfRule type="cellIs" dxfId="2" priority="1172" stopIfTrue="1" operator="lessThan">
      <formula>0</formula>
    </cfRule>
  </conditionalFormatting>
  <conditionalFormatting sqref="F182">
    <cfRule type="cellIs" dxfId="2" priority="1171" stopIfTrue="1" operator="lessThan">
      <formula>0</formula>
    </cfRule>
  </conditionalFormatting>
  <conditionalFormatting sqref="F183">
    <cfRule type="cellIs" dxfId="2" priority="1170" stopIfTrue="1" operator="lessThan">
      <formula>0</formula>
    </cfRule>
  </conditionalFormatting>
  <conditionalFormatting sqref="F184">
    <cfRule type="cellIs" dxfId="2" priority="1169" stopIfTrue="1" operator="lessThan">
      <formula>0</formula>
    </cfRule>
  </conditionalFormatting>
  <conditionalFormatting sqref="F185">
    <cfRule type="cellIs" dxfId="2" priority="1168" stopIfTrue="1" operator="lessThan">
      <formula>0</formula>
    </cfRule>
  </conditionalFormatting>
  <conditionalFormatting sqref="F186">
    <cfRule type="cellIs" dxfId="2" priority="1167" stopIfTrue="1" operator="lessThan">
      <formula>0</formula>
    </cfRule>
  </conditionalFormatting>
  <conditionalFormatting sqref="F187">
    <cfRule type="cellIs" dxfId="2" priority="1166" stopIfTrue="1" operator="lessThan">
      <formula>0</formula>
    </cfRule>
  </conditionalFormatting>
  <conditionalFormatting sqref="F188">
    <cfRule type="cellIs" dxfId="2" priority="1165" stopIfTrue="1" operator="lessThan">
      <formula>0</formula>
    </cfRule>
  </conditionalFormatting>
  <conditionalFormatting sqref="F189">
    <cfRule type="cellIs" dxfId="2" priority="1164" stopIfTrue="1" operator="lessThan">
      <formula>0</formula>
    </cfRule>
  </conditionalFormatting>
  <conditionalFormatting sqref="F190">
    <cfRule type="cellIs" dxfId="2" priority="1163" stopIfTrue="1" operator="lessThan">
      <formula>0</formula>
    </cfRule>
  </conditionalFormatting>
  <conditionalFormatting sqref="F191">
    <cfRule type="cellIs" dxfId="2" priority="1162" stopIfTrue="1" operator="lessThan">
      <formula>0</formula>
    </cfRule>
  </conditionalFormatting>
  <conditionalFormatting sqref="F192">
    <cfRule type="cellIs" dxfId="2" priority="1161" stopIfTrue="1" operator="lessThan">
      <formula>0</formula>
    </cfRule>
  </conditionalFormatting>
  <conditionalFormatting sqref="F193">
    <cfRule type="cellIs" dxfId="2" priority="1160" stopIfTrue="1" operator="lessThan">
      <formula>0</formula>
    </cfRule>
  </conditionalFormatting>
  <conditionalFormatting sqref="F194">
    <cfRule type="cellIs" dxfId="2" priority="1159" stopIfTrue="1" operator="lessThan">
      <formula>0</formula>
    </cfRule>
  </conditionalFormatting>
  <conditionalFormatting sqref="F195">
    <cfRule type="cellIs" dxfId="2" priority="1158" stopIfTrue="1" operator="lessThan">
      <formula>0</formula>
    </cfRule>
  </conditionalFormatting>
  <conditionalFormatting sqref="F196">
    <cfRule type="cellIs" dxfId="2" priority="1157" stopIfTrue="1" operator="lessThan">
      <formula>0</formula>
    </cfRule>
  </conditionalFormatting>
  <conditionalFormatting sqref="F197">
    <cfRule type="cellIs" dxfId="2" priority="1156" stopIfTrue="1" operator="lessThan">
      <formula>0</formula>
    </cfRule>
  </conditionalFormatting>
  <conditionalFormatting sqref="F198">
    <cfRule type="cellIs" dxfId="2" priority="1155" stopIfTrue="1" operator="lessThan">
      <formula>0</formula>
    </cfRule>
  </conditionalFormatting>
  <conditionalFormatting sqref="F199">
    <cfRule type="cellIs" dxfId="2" priority="1154" stopIfTrue="1" operator="lessThan">
      <formula>0</formula>
    </cfRule>
  </conditionalFormatting>
  <conditionalFormatting sqref="F200">
    <cfRule type="cellIs" dxfId="2" priority="1153" stopIfTrue="1" operator="lessThan">
      <formula>0</formula>
    </cfRule>
  </conditionalFormatting>
  <conditionalFormatting sqref="F201">
    <cfRule type="cellIs" dxfId="2" priority="1152" stopIfTrue="1" operator="lessThan">
      <formula>0</formula>
    </cfRule>
  </conditionalFormatting>
  <conditionalFormatting sqref="F202">
    <cfRule type="cellIs" dxfId="2" priority="1151" stopIfTrue="1" operator="lessThan">
      <formula>0</formula>
    </cfRule>
  </conditionalFormatting>
  <conditionalFormatting sqref="F203">
    <cfRule type="cellIs" dxfId="2" priority="1150" stopIfTrue="1" operator="lessThan">
      <formula>0</formula>
    </cfRule>
  </conditionalFormatting>
  <conditionalFormatting sqref="F204">
    <cfRule type="cellIs" dxfId="2" priority="1149" stopIfTrue="1" operator="lessThan">
      <formula>0</formula>
    </cfRule>
  </conditionalFormatting>
  <conditionalFormatting sqref="F205">
    <cfRule type="cellIs" dxfId="2" priority="1148" stopIfTrue="1" operator="lessThan">
      <formula>0</formula>
    </cfRule>
  </conditionalFormatting>
  <conditionalFormatting sqref="F206">
    <cfRule type="cellIs" dxfId="2" priority="1147" stopIfTrue="1" operator="lessThan">
      <formula>0</formula>
    </cfRule>
  </conditionalFormatting>
  <conditionalFormatting sqref="F207">
    <cfRule type="cellIs" dxfId="2" priority="1146" stopIfTrue="1" operator="lessThan">
      <formula>0</formula>
    </cfRule>
  </conditionalFormatting>
  <conditionalFormatting sqref="F208">
    <cfRule type="cellIs" dxfId="2" priority="1145" stopIfTrue="1" operator="lessThan">
      <formula>0</formula>
    </cfRule>
  </conditionalFormatting>
  <conditionalFormatting sqref="F209">
    <cfRule type="cellIs" dxfId="2" priority="1144" stopIfTrue="1" operator="lessThan">
      <formula>0</formula>
    </cfRule>
  </conditionalFormatting>
  <conditionalFormatting sqref="F210">
    <cfRule type="cellIs" dxfId="2" priority="1143" stopIfTrue="1" operator="lessThan">
      <formula>0</formula>
    </cfRule>
  </conditionalFormatting>
  <conditionalFormatting sqref="F211">
    <cfRule type="cellIs" dxfId="2" priority="1142" stopIfTrue="1" operator="lessThan">
      <formula>0</formula>
    </cfRule>
  </conditionalFormatting>
  <conditionalFormatting sqref="F212">
    <cfRule type="cellIs" dxfId="2" priority="1141" stopIfTrue="1" operator="lessThan">
      <formula>0</formula>
    </cfRule>
  </conditionalFormatting>
  <conditionalFormatting sqref="F213">
    <cfRule type="cellIs" dxfId="2" priority="1140" stopIfTrue="1" operator="lessThan">
      <formula>0</formula>
    </cfRule>
  </conditionalFormatting>
  <conditionalFormatting sqref="F214">
    <cfRule type="cellIs" dxfId="2" priority="1139" stopIfTrue="1" operator="lessThan">
      <formula>0</formula>
    </cfRule>
  </conditionalFormatting>
  <conditionalFormatting sqref="F215">
    <cfRule type="cellIs" dxfId="2" priority="1138" stopIfTrue="1" operator="lessThan">
      <formula>0</formula>
    </cfRule>
  </conditionalFormatting>
  <conditionalFormatting sqref="F216">
    <cfRule type="cellIs" dxfId="2" priority="1137" stopIfTrue="1" operator="lessThan">
      <formula>0</formula>
    </cfRule>
  </conditionalFormatting>
  <conditionalFormatting sqref="F217">
    <cfRule type="cellIs" dxfId="2" priority="1136" stopIfTrue="1" operator="lessThan">
      <formula>0</formula>
    </cfRule>
  </conditionalFormatting>
  <conditionalFormatting sqref="F218">
    <cfRule type="cellIs" dxfId="2" priority="1135" stopIfTrue="1" operator="lessThan">
      <formula>0</formula>
    </cfRule>
  </conditionalFormatting>
  <conditionalFormatting sqref="F219">
    <cfRule type="cellIs" dxfId="2" priority="1134" stopIfTrue="1" operator="lessThan">
      <formula>0</formula>
    </cfRule>
  </conditionalFormatting>
  <conditionalFormatting sqref="F220">
    <cfRule type="cellIs" dxfId="2" priority="1133" stopIfTrue="1" operator="lessThan">
      <formula>0</formula>
    </cfRule>
  </conditionalFormatting>
  <conditionalFormatting sqref="F221">
    <cfRule type="cellIs" dxfId="2" priority="1132" stopIfTrue="1" operator="lessThan">
      <formula>0</formula>
    </cfRule>
  </conditionalFormatting>
  <conditionalFormatting sqref="F222">
    <cfRule type="cellIs" dxfId="2" priority="1131" stopIfTrue="1" operator="lessThan">
      <formula>0</formula>
    </cfRule>
  </conditionalFormatting>
  <conditionalFormatting sqref="F223">
    <cfRule type="cellIs" dxfId="2" priority="1130" stopIfTrue="1" operator="lessThan">
      <formula>0</formula>
    </cfRule>
  </conditionalFormatting>
  <conditionalFormatting sqref="F224">
    <cfRule type="cellIs" dxfId="2" priority="1129" stopIfTrue="1" operator="lessThan">
      <formula>0</formula>
    </cfRule>
  </conditionalFormatting>
  <conditionalFormatting sqref="F225">
    <cfRule type="cellIs" dxfId="2" priority="1128" stopIfTrue="1" operator="lessThan">
      <formula>0</formula>
    </cfRule>
  </conditionalFormatting>
  <conditionalFormatting sqref="F226">
    <cfRule type="cellIs" dxfId="2" priority="1127" stopIfTrue="1" operator="lessThan">
      <formula>0</formula>
    </cfRule>
  </conditionalFormatting>
  <conditionalFormatting sqref="F227">
    <cfRule type="cellIs" dxfId="2" priority="1126" stopIfTrue="1" operator="lessThan">
      <formula>0</formula>
    </cfRule>
  </conditionalFormatting>
  <conditionalFormatting sqref="F228">
    <cfRule type="cellIs" dxfId="2" priority="1125" stopIfTrue="1" operator="lessThan">
      <formula>0</formula>
    </cfRule>
  </conditionalFormatting>
  <conditionalFormatting sqref="F229">
    <cfRule type="cellIs" dxfId="2" priority="1124" stopIfTrue="1" operator="lessThan">
      <formula>0</formula>
    </cfRule>
  </conditionalFormatting>
  <conditionalFormatting sqref="F230">
    <cfRule type="cellIs" dxfId="2" priority="1123" stopIfTrue="1" operator="lessThan">
      <formula>0</formula>
    </cfRule>
  </conditionalFormatting>
  <conditionalFormatting sqref="F231">
    <cfRule type="cellIs" dxfId="2" priority="1122" stopIfTrue="1" operator="lessThan">
      <formula>0</formula>
    </cfRule>
  </conditionalFormatting>
  <conditionalFormatting sqref="F232">
    <cfRule type="cellIs" dxfId="2" priority="1121" stopIfTrue="1" operator="lessThan">
      <formula>0</formula>
    </cfRule>
  </conditionalFormatting>
  <conditionalFormatting sqref="F233">
    <cfRule type="cellIs" dxfId="2" priority="1120" stopIfTrue="1" operator="lessThan">
      <formula>0</formula>
    </cfRule>
  </conditionalFormatting>
  <conditionalFormatting sqref="F234">
    <cfRule type="cellIs" dxfId="2" priority="1119" stopIfTrue="1" operator="lessThan">
      <formula>0</formula>
    </cfRule>
  </conditionalFormatting>
  <conditionalFormatting sqref="F235">
    <cfRule type="cellIs" dxfId="2" priority="1118" stopIfTrue="1" operator="lessThan">
      <formula>0</formula>
    </cfRule>
  </conditionalFormatting>
  <conditionalFormatting sqref="F236">
    <cfRule type="cellIs" dxfId="2" priority="1117" stopIfTrue="1" operator="lessThan">
      <formula>0</formula>
    </cfRule>
  </conditionalFormatting>
  <conditionalFormatting sqref="F237">
    <cfRule type="cellIs" dxfId="2" priority="1116" stopIfTrue="1" operator="lessThan">
      <formula>0</formula>
    </cfRule>
  </conditionalFormatting>
  <conditionalFormatting sqref="F238">
    <cfRule type="cellIs" dxfId="2" priority="1115" stopIfTrue="1" operator="lessThan">
      <formula>0</formula>
    </cfRule>
  </conditionalFormatting>
  <conditionalFormatting sqref="F239">
    <cfRule type="cellIs" dxfId="2" priority="1114" stopIfTrue="1" operator="lessThan">
      <formula>0</formula>
    </cfRule>
  </conditionalFormatting>
  <conditionalFormatting sqref="F240">
    <cfRule type="cellIs" dxfId="2" priority="1113" stopIfTrue="1" operator="lessThan">
      <formula>0</formula>
    </cfRule>
  </conditionalFormatting>
  <conditionalFormatting sqref="F241">
    <cfRule type="cellIs" dxfId="2" priority="1112" stopIfTrue="1" operator="lessThan">
      <formula>0</formula>
    </cfRule>
  </conditionalFormatting>
  <conditionalFormatting sqref="F242">
    <cfRule type="cellIs" dxfId="2" priority="1111" stopIfTrue="1" operator="lessThan">
      <formula>0</formula>
    </cfRule>
  </conditionalFormatting>
  <conditionalFormatting sqref="F243">
    <cfRule type="cellIs" dxfId="2" priority="1110" stopIfTrue="1" operator="lessThan">
      <formula>0</formula>
    </cfRule>
  </conditionalFormatting>
  <conditionalFormatting sqref="F244">
    <cfRule type="cellIs" dxfId="2" priority="1109" stopIfTrue="1" operator="lessThan">
      <formula>0</formula>
    </cfRule>
  </conditionalFormatting>
  <conditionalFormatting sqref="F248">
    <cfRule type="cellIs" dxfId="2" priority="1107" stopIfTrue="1" operator="lessThan">
      <formula>0</formula>
    </cfRule>
  </conditionalFormatting>
  <conditionalFormatting sqref="F249">
    <cfRule type="cellIs" dxfId="2" priority="1106" stopIfTrue="1" operator="lessThan">
      <formula>0</formula>
    </cfRule>
  </conditionalFormatting>
  <conditionalFormatting sqref="F250">
    <cfRule type="cellIs" dxfId="2" priority="1105" stopIfTrue="1" operator="lessThan">
      <formula>0</formula>
    </cfRule>
  </conditionalFormatting>
  <conditionalFormatting sqref="F251">
    <cfRule type="cellIs" dxfId="2" priority="1104" stopIfTrue="1" operator="lessThan">
      <formula>0</formula>
    </cfRule>
  </conditionalFormatting>
  <conditionalFormatting sqref="F252">
    <cfRule type="cellIs" dxfId="2" priority="1103" stopIfTrue="1" operator="lessThan">
      <formula>0</formula>
    </cfRule>
  </conditionalFormatting>
  <conditionalFormatting sqref="F253">
    <cfRule type="cellIs" dxfId="2" priority="1102" stopIfTrue="1" operator="lessThan">
      <formula>0</formula>
    </cfRule>
  </conditionalFormatting>
  <conditionalFormatting sqref="F254">
    <cfRule type="cellIs" dxfId="2" priority="1101" stopIfTrue="1" operator="lessThan">
      <formula>0</formula>
    </cfRule>
  </conditionalFormatting>
  <conditionalFormatting sqref="F255">
    <cfRule type="cellIs" dxfId="2" priority="1100" stopIfTrue="1" operator="lessThan">
      <formula>0</formula>
    </cfRule>
  </conditionalFormatting>
  <conditionalFormatting sqref="F256">
    <cfRule type="cellIs" dxfId="2" priority="1099" stopIfTrue="1" operator="lessThan">
      <formula>0</formula>
    </cfRule>
  </conditionalFormatting>
  <conditionalFormatting sqref="F257">
    <cfRule type="cellIs" dxfId="2" priority="1098" stopIfTrue="1" operator="lessThan">
      <formula>0</formula>
    </cfRule>
  </conditionalFormatting>
  <conditionalFormatting sqref="F258">
    <cfRule type="cellIs" dxfId="2" priority="1097" stopIfTrue="1" operator="lessThan">
      <formula>0</formula>
    </cfRule>
  </conditionalFormatting>
  <conditionalFormatting sqref="F259">
    <cfRule type="cellIs" dxfId="2" priority="1096" stopIfTrue="1" operator="lessThan">
      <formula>0</formula>
    </cfRule>
  </conditionalFormatting>
  <conditionalFormatting sqref="F260">
    <cfRule type="cellIs" dxfId="2" priority="1095" stopIfTrue="1" operator="lessThan">
      <formula>0</formula>
    </cfRule>
  </conditionalFormatting>
  <conditionalFormatting sqref="F261">
    <cfRule type="cellIs" dxfId="2" priority="1094" stopIfTrue="1" operator="lessThan">
      <formula>0</formula>
    </cfRule>
  </conditionalFormatting>
  <conditionalFormatting sqref="F262">
    <cfRule type="cellIs" dxfId="2" priority="1093" stopIfTrue="1" operator="lessThan">
      <formula>0</formula>
    </cfRule>
  </conditionalFormatting>
  <conditionalFormatting sqref="F263">
    <cfRule type="cellIs" dxfId="2" priority="1092" stopIfTrue="1" operator="lessThan">
      <formula>0</formula>
    </cfRule>
  </conditionalFormatting>
  <conditionalFormatting sqref="F264">
    <cfRule type="cellIs" dxfId="2" priority="1091" stopIfTrue="1" operator="lessThan">
      <formula>0</formula>
    </cfRule>
  </conditionalFormatting>
  <conditionalFormatting sqref="F265">
    <cfRule type="cellIs" dxfId="2" priority="1090" stopIfTrue="1" operator="lessThan">
      <formula>0</formula>
    </cfRule>
  </conditionalFormatting>
  <conditionalFormatting sqref="F266">
    <cfRule type="cellIs" dxfId="2" priority="1089" stopIfTrue="1" operator="lessThan">
      <formula>0</formula>
    </cfRule>
  </conditionalFormatting>
  <conditionalFormatting sqref="F267">
    <cfRule type="cellIs" dxfId="2" priority="1088" stopIfTrue="1" operator="lessThan">
      <formula>0</formula>
    </cfRule>
  </conditionalFormatting>
  <conditionalFormatting sqref="F268">
    <cfRule type="cellIs" dxfId="2" priority="1087" stopIfTrue="1" operator="lessThan">
      <formula>0</formula>
    </cfRule>
  </conditionalFormatting>
  <conditionalFormatting sqref="F269">
    <cfRule type="cellIs" dxfId="2" priority="1086" stopIfTrue="1" operator="lessThan">
      <formula>0</formula>
    </cfRule>
  </conditionalFormatting>
  <conditionalFormatting sqref="F270">
    <cfRule type="cellIs" dxfId="2" priority="1085" stopIfTrue="1" operator="lessThan">
      <formula>0</formula>
    </cfRule>
  </conditionalFormatting>
  <conditionalFormatting sqref="F271">
    <cfRule type="cellIs" dxfId="2" priority="1084" stopIfTrue="1" operator="lessThan">
      <formula>0</formula>
    </cfRule>
  </conditionalFormatting>
  <conditionalFormatting sqref="F272">
    <cfRule type="cellIs" dxfId="2" priority="1083" stopIfTrue="1" operator="lessThan">
      <formula>0</formula>
    </cfRule>
  </conditionalFormatting>
  <conditionalFormatting sqref="F273">
    <cfRule type="cellIs" dxfId="2" priority="1082" stopIfTrue="1" operator="lessThan">
      <formula>0</formula>
    </cfRule>
  </conditionalFormatting>
  <conditionalFormatting sqref="F274">
    <cfRule type="cellIs" dxfId="2" priority="1081" stopIfTrue="1" operator="lessThan">
      <formula>0</formula>
    </cfRule>
  </conditionalFormatting>
  <conditionalFormatting sqref="F275">
    <cfRule type="cellIs" dxfId="2" priority="1080" stopIfTrue="1" operator="lessThan">
      <formula>0</formula>
    </cfRule>
  </conditionalFormatting>
  <conditionalFormatting sqref="F276">
    <cfRule type="cellIs" dxfId="2" priority="1079" stopIfTrue="1" operator="lessThan">
      <formula>0</formula>
    </cfRule>
  </conditionalFormatting>
  <conditionalFormatting sqref="F277">
    <cfRule type="cellIs" dxfId="2" priority="1078" stopIfTrue="1" operator="lessThan">
      <formula>0</formula>
    </cfRule>
  </conditionalFormatting>
  <conditionalFormatting sqref="F278">
    <cfRule type="cellIs" dxfId="2" priority="1077" stopIfTrue="1" operator="lessThan">
      <formula>0</formula>
    </cfRule>
  </conditionalFormatting>
  <conditionalFormatting sqref="F279">
    <cfRule type="cellIs" dxfId="2" priority="1076" stopIfTrue="1" operator="lessThan">
      <formula>0</formula>
    </cfRule>
  </conditionalFormatting>
  <conditionalFormatting sqref="F280">
    <cfRule type="cellIs" dxfId="2" priority="1075" stopIfTrue="1" operator="lessThan">
      <formula>0</formula>
    </cfRule>
  </conditionalFormatting>
  <conditionalFormatting sqref="F281">
    <cfRule type="cellIs" dxfId="2" priority="1074" stopIfTrue="1" operator="lessThan">
      <formula>0</formula>
    </cfRule>
  </conditionalFormatting>
  <conditionalFormatting sqref="F282">
    <cfRule type="cellIs" dxfId="2" priority="1073" stopIfTrue="1" operator="lessThan">
      <formula>0</formula>
    </cfRule>
  </conditionalFormatting>
  <conditionalFormatting sqref="F283">
    <cfRule type="cellIs" dxfId="2" priority="1072" stopIfTrue="1" operator="lessThan">
      <formula>0</formula>
    </cfRule>
  </conditionalFormatting>
  <conditionalFormatting sqref="F284">
    <cfRule type="cellIs" dxfId="2" priority="1071" stopIfTrue="1" operator="lessThan">
      <formula>0</formula>
    </cfRule>
  </conditionalFormatting>
  <conditionalFormatting sqref="F285">
    <cfRule type="cellIs" dxfId="2" priority="1070" stopIfTrue="1" operator="lessThan">
      <formula>0</formula>
    </cfRule>
  </conditionalFormatting>
  <conditionalFormatting sqref="F286">
    <cfRule type="cellIs" dxfId="2" priority="1069" stopIfTrue="1" operator="lessThan">
      <formula>0</formula>
    </cfRule>
  </conditionalFormatting>
  <conditionalFormatting sqref="F287">
    <cfRule type="cellIs" dxfId="2" priority="1068" stopIfTrue="1" operator="lessThan">
      <formula>0</formula>
    </cfRule>
  </conditionalFormatting>
  <conditionalFormatting sqref="F288">
    <cfRule type="cellIs" dxfId="2" priority="1067" stopIfTrue="1" operator="lessThan">
      <formula>0</formula>
    </cfRule>
  </conditionalFormatting>
  <conditionalFormatting sqref="F289">
    <cfRule type="cellIs" dxfId="2" priority="1066" stopIfTrue="1" operator="lessThan">
      <formula>0</formula>
    </cfRule>
  </conditionalFormatting>
  <conditionalFormatting sqref="F290">
    <cfRule type="cellIs" dxfId="2" priority="1065" stopIfTrue="1" operator="lessThan">
      <formula>0</formula>
    </cfRule>
  </conditionalFormatting>
  <conditionalFormatting sqref="F291">
    <cfRule type="cellIs" dxfId="2" priority="1064" stopIfTrue="1" operator="lessThan">
      <formula>0</formula>
    </cfRule>
  </conditionalFormatting>
  <conditionalFormatting sqref="F292">
    <cfRule type="cellIs" dxfId="2" priority="1063" stopIfTrue="1" operator="lessThan">
      <formula>0</formula>
    </cfRule>
  </conditionalFormatting>
  <conditionalFormatting sqref="F293">
    <cfRule type="cellIs" dxfId="2" priority="1062" stopIfTrue="1" operator="lessThan">
      <formula>0</formula>
    </cfRule>
  </conditionalFormatting>
  <conditionalFormatting sqref="F294">
    <cfRule type="cellIs" dxfId="2" priority="1061" stopIfTrue="1" operator="lessThan">
      <formula>0</formula>
    </cfRule>
  </conditionalFormatting>
  <conditionalFormatting sqref="F295">
    <cfRule type="cellIs" dxfId="2" priority="1060" stopIfTrue="1" operator="lessThan">
      <formula>0</formula>
    </cfRule>
  </conditionalFormatting>
  <conditionalFormatting sqref="F296">
    <cfRule type="cellIs" dxfId="2" priority="1059" stopIfTrue="1" operator="lessThan">
      <formula>0</formula>
    </cfRule>
  </conditionalFormatting>
  <conditionalFormatting sqref="F297">
    <cfRule type="cellIs" dxfId="2" priority="1058" stopIfTrue="1" operator="lessThan">
      <formula>0</formula>
    </cfRule>
  </conditionalFormatting>
  <conditionalFormatting sqref="F298">
    <cfRule type="cellIs" dxfId="2" priority="1057" stopIfTrue="1" operator="lessThan">
      <formula>0</formula>
    </cfRule>
  </conditionalFormatting>
  <conditionalFormatting sqref="F299">
    <cfRule type="cellIs" dxfId="2" priority="1056" stopIfTrue="1" operator="lessThan">
      <formula>0</formula>
    </cfRule>
  </conditionalFormatting>
  <conditionalFormatting sqref="F300">
    <cfRule type="cellIs" dxfId="2" priority="1055" stopIfTrue="1" operator="lessThan">
      <formula>0</formula>
    </cfRule>
  </conditionalFormatting>
  <conditionalFormatting sqref="F301">
    <cfRule type="cellIs" dxfId="2" priority="1054" stopIfTrue="1" operator="lessThan">
      <formula>0</formula>
    </cfRule>
  </conditionalFormatting>
  <conditionalFormatting sqref="F302">
    <cfRule type="cellIs" dxfId="2" priority="1053" stopIfTrue="1" operator="lessThan">
      <formula>0</formula>
    </cfRule>
  </conditionalFormatting>
  <conditionalFormatting sqref="F303">
    <cfRule type="cellIs" dxfId="2" priority="1052" stopIfTrue="1" operator="lessThan">
      <formula>0</formula>
    </cfRule>
  </conditionalFormatting>
  <conditionalFormatting sqref="F304">
    <cfRule type="cellIs" dxfId="2" priority="1051" stopIfTrue="1" operator="lessThan">
      <formula>0</formula>
    </cfRule>
  </conditionalFormatting>
  <conditionalFormatting sqref="F305">
    <cfRule type="cellIs" dxfId="2" priority="1050" stopIfTrue="1" operator="lessThan">
      <formula>0</formula>
    </cfRule>
  </conditionalFormatting>
  <conditionalFormatting sqref="F306">
    <cfRule type="cellIs" dxfId="2" priority="1049" stopIfTrue="1" operator="lessThan">
      <formula>0</formula>
    </cfRule>
  </conditionalFormatting>
  <conditionalFormatting sqref="F307">
    <cfRule type="cellIs" dxfId="2" priority="1048" stopIfTrue="1" operator="lessThan">
      <formula>0</formula>
    </cfRule>
  </conditionalFormatting>
  <conditionalFormatting sqref="F308">
    <cfRule type="cellIs" dxfId="2" priority="1047" stopIfTrue="1" operator="lessThan">
      <formula>0</formula>
    </cfRule>
  </conditionalFormatting>
  <conditionalFormatting sqref="F309">
    <cfRule type="cellIs" dxfId="2" priority="1046" stopIfTrue="1" operator="lessThan">
      <formula>0</formula>
    </cfRule>
  </conditionalFormatting>
  <conditionalFormatting sqref="F310">
    <cfRule type="cellIs" dxfId="2" priority="1045" stopIfTrue="1" operator="lessThan">
      <formula>0</formula>
    </cfRule>
  </conditionalFormatting>
  <conditionalFormatting sqref="F311">
    <cfRule type="cellIs" dxfId="2" priority="1044" stopIfTrue="1" operator="lessThan">
      <formula>0</formula>
    </cfRule>
  </conditionalFormatting>
  <conditionalFormatting sqref="F312">
    <cfRule type="cellIs" dxfId="2" priority="1043" stopIfTrue="1" operator="lessThan">
      <formula>0</formula>
    </cfRule>
  </conditionalFormatting>
  <conditionalFormatting sqref="F313">
    <cfRule type="cellIs" dxfId="2" priority="1042" stopIfTrue="1" operator="lessThan">
      <formula>0</formula>
    </cfRule>
  </conditionalFormatting>
  <conditionalFormatting sqref="F314">
    <cfRule type="cellIs" dxfId="2" priority="1041" stopIfTrue="1" operator="lessThan">
      <formula>0</formula>
    </cfRule>
  </conditionalFormatting>
  <conditionalFormatting sqref="F315">
    <cfRule type="cellIs" dxfId="2" priority="1040" stopIfTrue="1" operator="lessThan">
      <formula>0</formula>
    </cfRule>
  </conditionalFormatting>
  <conditionalFormatting sqref="F316">
    <cfRule type="cellIs" dxfId="2" priority="1039" stopIfTrue="1" operator="lessThan">
      <formula>0</formula>
    </cfRule>
  </conditionalFormatting>
  <conditionalFormatting sqref="F317">
    <cfRule type="cellIs" dxfId="2" priority="1038" stopIfTrue="1" operator="lessThan">
      <formula>0</formula>
    </cfRule>
  </conditionalFormatting>
  <conditionalFormatting sqref="F318">
    <cfRule type="cellIs" dxfId="2" priority="1037" stopIfTrue="1" operator="lessThan">
      <formula>0</formula>
    </cfRule>
  </conditionalFormatting>
  <conditionalFormatting sqref="F319">
    <cfRule type="cellIs" dxfId="2" priority="1036" stopIfTrue="1" operator="lessThan">
      <formula>0</formula>
    </cfRule>
  </conditionalFormatting>
  <conditionalFormatting sqref="F320">
    <cfRule type="cellIs" dxfId="2" priority="1035" stopIfTrue="1" operator="lessThan">
      <formula>0</formula>
    </cfRule>
  </conditionalFormatting>
  <conditionalFormatting sqref="F321">
    <cfRule type="cellIs" dxfId="2" priority="1034" stopIfTrue="1" operator="lessThan">
      <formula>0</formula>
    </cfRule>
  </conditionalFormatting>
  <conditionalFormatting sqref="F322">
    <cfRule type="cellIs" dxfId="2" priority="1033" stopIfTrue="1" operator="lessThan">
      <formula>0</formula>
    </cfRule>
  </conditionalFormatting>
  <conditionalFormatting sqref="F323">
    <cfRule type="cellIs" dxfId="2" priority="1032" stopIfTrue="1" operator="lessThan">
      <formula>0</formula>
    </cfRule>
  </conditionalFormatting>
  <conditionalFormatting sqref="F324">
    <cfRule type="cellIs" dxfId="2" priority="1031" stopIfTrue="1" operator="lessThan">
      <formula>0</formula>
    </cfRule>
  </conditionalFormatting>
  <conditionalFormatting sqref="F325">
    <cfRule type="cellIs" dxfId="2" priority="1030" stopIfTrue="1" operator="lessThan">
      <formula>0</formula>
    </cfRule>
  </conditionalFormatting>
  <conditionalFormatting sqref="F326">
    <cfRule type="cellIs" dxfId="2" priority="1029" stopIfTrue="1" operator="lessThan">
      <formula>0</formula>
    </cfRule>
  </conditionalFormatting>
  <conditionalFormatting sqref="F327">
    <cfRule type="cellIs" dxfId="2" priority="1028" stopIfTrue="1" operator="lessThan">
      <formula>0</formula>
    </cfRule>
  </conditionalFormatting>
  <conditionalFormatting sqref="F328">
    <cfRule type="cellIs" dxfId="2" priority="1027" stopIfTrue="1" operator="lessThan">
      <formula>0</formula>
    </cfRule>
  </conditionalFormatting>
  <conditionalFormatting sqref="F329">
    <cfRule type="cellIs" dxfId="2" priority="1026" stopIfTrue="1" operator="lessThan">
      <formula>0</formula>
    </cfRule>
  </conditionalFormatting>
  <conditionalFormatting sqref="F330">
    <cfRule type="cellIs" dxfId="2" priority="1025" stopIfTrue="1" operator="lessThan">
      <formula>0</formula>
    </cfRule>
  </conditionalFormatting>
  <conditionalFormatting sqref="F331">
    <cfRule type="cellIs" dxfId="2" priority="1024" stopIfTrue="1" operator="lessThan">
      <formula>0</formula>
    </cfRule>
  </conditionalFormatting>
  <conditionalFormatting sqref="F332">
    <cfRule type="cellIs" dxfId="2" priority="1023" stopIfTrue="1" operator="lessThan">
      <formula>0</formula>
    </cfRule>
  </conditionalFormatting>
  <conditionalFormatting sqref="F333">
    <cfRule type="cellIs" dxfId="2" priority="1022" stopIfTrue="1" operator="lessThan">
      <formula>0</formula>
    </cfRule>
  </conditionalFormatting>
  <conditionalFormatting sqref="F334">
    <cfRule type="cellIs" dxfId="2" priority="1021" stopIfTrue="1" operator="lessThan">
      <formula>0</formula>
    </cfRule>
  </conditionalFormatting>
  <conditionalFormatting sqref="F335">
    <cfRule type="cellIs" dxfId="2" priority="1020" stopIfTrue="1" operator="lessThan">
      <formula>0</formula>
    </cfRule>
  </conditionalFormatting>
  <conditionalFormatting sqref="F336">
    <cfRule type="cellIs" dxfId="2" priority="1019" stopIfTrue="1" operator="lessThan">
      <formula>0</formula>
    </cfRule>
  </conditionalFormatting>
  <conditionalFormatting sqref="F337">
    <cfRule type="cellIs" dxfId="2" priority="1018" stopIfTrue="1" operator="lessThan">
      <formula>0</formula>
    </cfRule>
  </conditionalFormatting>
  <conditionalFormatting sqref="F338">
    <cfRule type="cellIs" dxfId="2" priority="1017" stopIfTrue="1" operator="lessThan">
      <formula>0</formula>
    </cfRule>
  </conditionalFormatting>
  <conditionalFormatting sqref="F339">
    <cfRule type="cellIs" dxfId="2" priority="1016" stopIfTrue="1" operator="lessThan">
      <formula>0</formula>
    </cfRule>
  </conditionalFormatting>
  <conditionalFormatting sqref="F340">
    <cfRule type="cellIs" dxfId="2" priority="1015" stopIfTrue="1" operator="lessThan">
      <formula>0</formula>
    </cfRule>
  </conditionalFormatting>
  <conditionalFormatting sqref="F341">
    <cfRule type="cellIs" dxfId="2" priority="1014" stopIfTrue="1" operator="lessThan">
      <formula>0</formula>
    </cfRule>
  </conditionalFormatting>
  <conditionalFormatting sqref="F342">
    <cfRule type="cellIs" dxfId="2" priority="1013" stopIfTrue="1" operator="lessThan">
      <formula>0</formula>
    </cfRule>
  </conditionalFormatting>
  <conditionalFormatting sqref="F343">
    <cfRule type="cellIs" dxfId="2" priority="1012" stopIfTrue="1" operator="lessThan">
      <formula>0</formula>
    </cfRule>
  </conditionalFormatting>
  <conditionalFormatting sqref="F344">
    <cfRule type="cellIs" dxfId="2" priority="1011" stopIfTrue="1" operator="lessThan">
      <formula>0</formula>
    </cfRule>
  </conditionalFormatting>
  <conditionalFormatting sqref="F345">
    <cfRule type="cellIs" dxfId="2" priority="1010" stopIfTrue="1" operator="lessThan">
      <formula>0</formula>
    </cfRule>
  </conditionalFormatting>
  <conditionalFormatting sqref="F346">
    <cfRule type="cellIs" dxfId="2" priority="1009" stopIfTrue="1" operator="lessThan">
      <formula>0</formula>
    </cfRule>
  </conditionalFormatting>
  <conditionalFormatting sqref="F347">
    <cfRule type="cellIs" dxfId="2" priority="1008" stopIfTrue="1" operator="lessThan">
      <formula>0</formula>
    </cfRule>
  </conditionalFormatting>
  <conditionalFormatting sqref="F348">
    <cfRule type="cellIs" dxfId="2" priority="1007" stopIfTrue="1" operator="lessThan">
      <formula>0</formula>
    </cfRule>
  </conditionalFormatting>
  <conditionalFormatting sqref="F349">
    <cfRule type="cellIs" dxfId="2" priority="1006" stopIfTrue="1" operator="lessThan">
      <formula>0</formula>
    </cfRule>
  </conditionalFormatting>
  <conditionalFormatting sqref="F350">
    <cfRule type="cellIs" dxfId="2" priority="1005" stopIfTrue="1" operator="lessThan">
      <formula>0</formula>
    </cfRule>
  </conditionalFormatting>
  <conditionalFormatting sqref="F351">
    <cfRule type="cellIs" dxfId="2" priority="1004" stopIfTrue="1" operator="lessThan">
      <formula>0</formula>
    </cfRule>
  </conditionalFormatting>
  <conditionalFormatting sqref="F352">
    <cfRule type="cellIs" dxfId="2" priority="1003" stopIfTrue="1" operator="lessThan">
      <formula>0</formula>
    </cfRule>
  </conditionalFormatting>
  <conditionalFormatting sqref="F353">
    <cfRule type="cellIs" dxfId="2" priority="1002" stopIfTrue="1" operator="lessThan">
      <formula>0</formula>
    </cfRule>
  </conditionalFormatting>
  <conditionalFormatting sqref="F354">
    <cfRule type="cellIs" dxfId="2" priority="1001" stopIfTrue="1" operator="lessThan">
      <formula>0</formula>
    </cfRule>
  </conditionalFormatting>
  <conditionalFormatting sqref="F355">
    <cfRule type="cellIs" dxfId="2" priority="1000" stopIfTrue="1" operator="lessThan">
      <formula>0</formula>
    </cfRule>
  </conditionalFormatting>
  <conditionalFormatting sqref="F356">
    <cfRule type="cellIs" dxfId="2" priority="999" stopIfTrue="1" operator="lessThan">
      <formula>0</formula>
    </cfRule>
  </conditionalFormatting>
  <conditionalFormatting sqref="F357">
    <cfRule type="cellIs" dxfId="2" priority="998" stopIfTrue="1" operator="lessThan">
      <formula>0</formula>
    </cfRule>
  </conditionalFormatting>
  <conditionalFormatting sqref="F358">
    <cfRule type="cellIs" dxfId="2" priority="997" stopIfTrue="1" operator="lessThan">
      <formula>0</formula>
    </cfRule>
  </conditionalFormatting>
  <conditionalFormatting sqref="F359">
    <cfRule type="cellIs" dxfId="2" priority="996" stopIfTrue="1" operator="lessThan">
      <formula>0</formula>
    </cfRule>
  </conditionalFormatting>
  <conditionalFormatting sqref="F360">
    <cfRule type="cellIs" dxfId="2" priority="995" stopIfTrue="1" operator="lessThan">
      <formula>0</formula>
    </cfRule>
  </conditionalFormatting>
  <conditionalFormatting sqref="F361">
    <cfRule type="cellIs" dxfId="2" priority="994" stopIfTrue="1" operator="lessThan">
      <formula>0</formula>
    </cfRule>
  </conditionalFormatting>
  <conditionalFormatting sqref="F362">
    <cfRule type="cellIs" dxfId="2" priority="993" stopIfTrue="1" operator="lessThan">
      <formula>0</formula>
    </cfRule>
  </conditionalFormatting>
  <conditionalFormatting sqref="F363">
    <cfRule type="cellIs" dxfId="2" priority="992" stopIfTrue="1" operator="lessThan">
      <formula>0</formula>
    </cfRule>
  </conditionalFormatting>
  <conditionalFormatting sqref="F364">
    <cfRule type="cellIs" dxfId="2" priority="991" stopIfTrue="1" operator="lessThan">
      <formula>0</formula>
    </cfRule>
  </conditionalFormatting>
  <conditionalFormatting sqref="F365">
    <cfRule type="cellIs" dxfId="2" priority="990" stopIfTrue="1" operator="lessThan">
      <formula>0</formula>
    </cfRule>
  </conditionalFormatting>
  <conditionalFormatting sqref="F366">
    <cfRule type="cellIs" dxfId="2" priority="989" stopIfTrue="1" operator="lessThan">
      <formula>0</formula>
    </cfRule>
  </conditionalFormatting>
  <conditionalFormatting sqref="F367">
    <cfRule type="cellIs" dxfId="2" priority="988" stopIfTrue="1" operator="lessThan">
      <formula>0</formula>
    </cfRule>
  </conditionalFormatting>
  <conditionalFormatting sqref="F368">
    <cfRule type="cellIs" dxfId="2" priority="987" stopIfTrue="1" operator="lessThan">
      <formula>0</formula>
    </cfRule>
  </conditionalFormatting>
  <conditionalFormatting sqref="F369">
    <cfRule type="cellIs" dxfId="2" priority="986" stopIfTrue="1" operator="lessThan">
      <formula>0</formula>
    </cfRule>
  </conditionalFormatting>
  <conditionalFormatting sqref="F370">
    <cfRule type="cellIs" dxfId="2" priority="985" stopIfTrue="1" operator="lessThan">
      <formula>0</formula>
    </cfRule>
  </conditionalFormatting>
  <conditionalFormatting sqref="F371">
    <cfRule type="cellIs" dxfId="2" priority="984" stopIfTrue="1" operator="lessThan">
      <formula>0</formula>
    </cfRule>
  </conditionalFormatting>
  <conditionalFormatting sqref="F372">
    <cfRule type="cellIs" dxfId="2" priority="983" stopIfTrue="1" operator="lessThan">
      <formula>0</formula>
    </cfRule>
  </conditionalFormatting>
  <conditionalFormatting sqref="F373">
    <cfRule type="cellIs" dxfId="2" priority="982" stopIfTrue="1" operator="lessThan">
      <formula>0</formula>
    </cfRule>
  </conditionalFormatting>
  <conditionalFormatting sqref="F374">
    <cfRule type="cellIs" dxfId="2" priority="981" stopIfTrue="1" operator="lessThan">
      <formula>0</formula>
    </cfRule>
  </conditionalFormatting>
  <conditionalFormatting sqref="F375">
    <cfRule type="cellIs" dxfId="2" priority="980" stopIfTrue="1" operator="lessThan">
      <formula>0</formula>
    </cfRule>
  </conditionalFormatting>
  <conditionalFormatting sqref="F376">
    <cfRule type="cellIs" dxfId="2" priority="979" stopIfTrue="1" operator="lessThan">
      <formula>0</formula>
    </cfRule>
  </conditionalFormatting>
  <conditionalFormatting sqref="F377">
    <cfRule type="cellIs" dxfId="2" priority="978" stopIfTrue="1" operator="lessThan">
      <formula>0</formula>
    </cfRule>
  </conditionalFormatting>
  <conditionalFormatting sqref="F378">
    <cfRule type="cellIs" dxfId="2" priority="977" stopIfTrue="1" operator="lessThan">
      <formula>0</formula>
    </cfRule>
  </conditionalFormatting>
  <conditionalFormatting sqref="F379">
    <cfRule type="cellIs" dxfId="2" priority="976" stopIfTrue="1" operator="lessThan">
      <formula>0</formula>
    </cfRule>
  </conditionalFormatting>
  <conditionalFormatting sqref="F380">
    <cfRule type="cellIs" dxfId="2" priority="975" stopIfTrue="1" operator="lessThan">
      <formula>0</formula>
    </cfRule>
  </conditionalFormatting>
  <conditionalFormatting sqref="F381">
    <cfRule type="cellIs" dxfId="2" priority="974" stopIfTrue="1" operator="lessThan">
      <formula>0</formula>
    </cfRule>
  </conditionalFormatting>
  <conditionalFormatting sqref="F382">
    <cfRule type="cellIs" dxfId="2" priority="973" stopIfTrue="1" operator="lessThan">
      <formula>0</formula>
    </cfRule>
  </conditionalFormatting>
  <conditionalFormatting sqref="F383">
    <cfRule type="cellIs" dxfId="2" priority="972" stopIfTrue="1" operator="lessThan">
      <formula>0</formula>
    </cfRule>
  </conditionalFormatting>
  <conditionalFormatting sqref="F384">
    <cfRule type="cellIs" dxfId="2" priority="971" stopIfTrue="1" operator="lessThan">
      <formula>0</formula>
    </cfRule>
  </conditionalFormatting>
  <conditionalFormatting sqref="F385">
    <cfRule type="cellIs" dxfId="2" priority="970" stopIfTrue="1" operator="lessThan">
      <formula>0</formula>
    </cfRule>
  </conditionalFormatting>
  <conditionalFormatting sqref="F386">
    <cfRule type="cellIs" dxfId="2" priority="969" stopIfTrue="1" operator="lessThan">
      <formula>0</formula>
    </cfRule>
  </conditionalFormatting>
  <conditionalFormatting sqref="F387">
    <cfRule type="cellIs" dxfId="2" priority="968" stopIfTrue="1" operator="lessThan">
      <formula>0</formula>
    </cfRule>
  </conditionalFormatting>
  <conditionalFormatting sqref="F388">
    <cfRule type="cellIs" dxfId="2" priority="967" stopIfTrue="1" operator="lessThan">
      <formula>0</formula>
    </cfRule>
  </conditionalFormatting>
  <conditionalFormatting sqref="F389">
    <cfRule type="cellIs" dxfId="2" priority="966" stopIfTrue="1" operator="lessThan">
      <formula>0</formula>
    </cfRule>
  </conditionalFormatting>
  <conditionalFormatting sqref="F390">
    <cfRule type="cellIs" dxfId="2" priority="965" stopIfTrue="1" operator="lessThan">
      <formula>0</formula>
    </cfRule>
  </conditionalFormatting>
  <conditionalFormatting sqref="F391">
    <cfRule type="cellIs" dxfId="2" priority="964" stopIfTrue="1" operator="lessThan">
      <formula>0</formula>
    </cfRule>
  </conditionalFormatting>
  <conditionalFormatting sqref="F392">
    <cfRule type="cellIs" dxfId="2" priority="963" stopIfTrue="1" operator="lessThan">
      <formula>0</formula>
    </cfRule>
  </conditionalFormatting>
  <conditionalFormatting sqref="F393">
    <cfRule type="cellIs" dxfId="2" priority="962" stopIfTrue="1" operator="lessThan">
      <formula>0</formula>
    </cfRule>
  </conditionalFormatting>
  <conditionalFormatting sqref="F394">
    <cfRule type="cellIs" dxfId="2" priority="961" stopIfTrue="1" operator="lessThan">
      <formula>0</formula>
    </cfRule>
  </conditionalFormatting>
  <conditionalFormatting sqref="F395">
    <cfRule type="cellIs" dxfId="2" priority="960" stopIfTrue="1" operator="lessThan">
      <formula>0</formula>
    </cfRule>
  </conditionalFormatting>
  <conditionalFormatting sqref="F396">
    <cfRule type="cellIs" dxfId="2" priority="959" stopIfTrue="1" operator="lessThan">
      <formula>0</formula>
    </cfRule>
  </conditionalFormatting>
  <conditionalFormatting sqref="F397">
    <cfRule type="cellIs" dxfId="2" priority="958" stopIfTrue="1" operator="lessThan">
      <formula>0</formula>
    </cfRule>
  </conditionalFormatting>
  <conditionalFormatting sqref="F398">
    <cfRule type="cellIs" dxfId="2" priority="957" stopIfTrue="1" operator="lessThan">
      <formula>0</formula>
    </cfRule>
  </conditionalFormatting>
  <conditionalFormatting sqref="F399">
    <cfRule type="cellIs" dxfId="2" priority="956" stopIfTrue="1" operator="lessThan">
      <formula>0</formula>
    </cfRule>
  </conditionalFormatting>
  <conditionalFormatting sqref="F400">
    <cfRule type="cellIs" dxfId="2" priority="955" stopIfTrue="1" operator="lessThan">
      <formula>0</formula>
    </cfRule>
  </conditionalFormatting>
  <conditionalFormatting sqref="F401">
    <cfRule type="cellIs" dxfId="2" priority="954" stopIfTrue="1" operator="lessThan">
      <formula>0</formula>
    </cfRule>
  </conditionalFormatting>
  <conditionalFormatting sqref="F402">
    <cfRule type="cellIs" dxfId="2" priority="953" stopIfTrue="1" operator="lessThan">
      <formula>0</formula>
    </cfRule>
  </conditionalFormatting>
  <conditionalFormatting sqref="F403">
    <cfRule type="cellIs" dxfId="2" priority="952" stopIfTrue="1" operator="lessThan">
      <formula>0</formula>
    </cfRule>
  </conditionalFormatting>
  <conditionalFormatting sqref="F404">
    <cfRule type="cellIs" dxfId="2" priority="951" stopIfTrue="1" operator="lessThan">
      <formula>0</formula>
    </cfRule>
  </conditionalFormatting>
  <conditionalFormatting sqref="F405">
    <cfRule type="cellIs" dxfId="2" priority="950" stopIfTrue="1" operator="lessThan">
      <formula>0</formula>
    </cfRule>
  </conditionalFormatting>
  <conditionalFormatting sqref="F406">
    <cfRule type="cellIs" dxfId="2" priority="949" stopIfTrue="1" operator="lessThan">
      <formula>0</formula>
    </cfRule>
  </conditionalFormatting>
  <conditionalFormatting sqref="F407">
    <cfRule type="cellIs" dxfId="2" priority="948" stopIfTrue="1" operator="lessThan">
      <formula>0</formula>
    </cfRule>
  </conditionalFormatting>
  <conditionalFormatting sqref="F408">
    <cfRule type="cellIs" dxfId="2" priority="947" stopIfTrue="1" operator="lessThan">
      <formula>0</formula>
    </cfRule>
  </conditionalFormatting>
  <conditionalFormatting sqref="F409">
    <cfRule type="cellIs" dxfId="2" priority="946" stopIfTrue="1" operator="lessThan">
      <formula>0</formula>
    </cfRule>
  </conditionalFormatting>
  <conditionalFormatting sqref="F410">
    <cfRule type="cellIs" dxfId="2" priority="945" stopIfTrue="1" operator="lessThan">
      <formula>0</formula>
    </cfRule>
  </conditionalFormatting>
  <conditionalFormatting sqref="F411">
    <cfRule type="cellIs" dxfId="2" priority="944" stopIfTrue="1" operator="lessThan">
      <formula>0</formula>
    </cfRule>
  </conditionalFormatting>
  <conditionalFormatting sqref="F412">
    <cfRule type="cellIs" dxfId="2" priority="943" stopIfTrue="1" operator="lessThan">
      <formula>0</formula>
    </cfRule>
  </conditionalFormatting>
  <conditionalFormatting sqref="F413">
    <cfRule type="cellIs" dxfId="2" priority="942" stopIfTrue="1" operator="lessThan">
      <formula>0</formula>
    </cfRule>
  </conditionalFormatting>
  <conditionalFormatting sqref="F414">
    <cfRule type="cellIs" dxfId="2" priority="941" stopIfTrue="1" operator="lessThan">
      <formula>0</formula>
    </cfRule>
  </conditionalFormatting>
  <conditionalFormatting sqref="F415">
    <cfRule type="cellIs" dxfId="2" priority="940" stopIfTrue="1" operator="lessThan">
      <formula>0</formula>
    </cfRule>
  </conditionalFormatting>
  <conditionalFormatting sqref="F416">
    <cfRule type="cellIs" dxfId="2" priority="939" stopIfTrue="1" operator="lessThan">
      <formula>0</formula>
    </cfRule>
  </conditionalFormatting>
  <conditionalFormatting sqref="F417">
    <cfRule type="cellIs" dxfId="2" priority="938" stopIfTrue="1" operator="lessThan">
      <formula>0</formula>
    </cfRule>
  </conditionalFormatting>
  <conditionalFormatting sqref="F418">
    <cfRule type="cellIs" dxfId="2" priority="937" stopIfTrue="1" operator="lessThan">
      <formula>0</formula>
    </cfRule>
  </conditionalFormatting>
  <conditionalFormatting sqref="F419">
    <cfRule type="cellIs" dxfId="2" priority="936" stopIfTrue="1" operator="lessThan">
      <formula>0</formula>
    </cfRule>
  </conditionalFormatting>
  <conditionalFormatting sqref="F420">
    <cfRule type="cellIs" dxfId="2" priority="935" stopIfTrue="1" operator="lessThan">
      <formula>0</formula>
    </cfRule>
  </conditionalFormatting>
  <conditionalFormatting sqref="F421">
    <cfRule type="cellIs" dxfId="2" priority="934" stopIfTrue="1" operator="lessThan">
      <formula>0</formula>
    </cfRule>
  </conditionalFormatting>
  <conditionalFormatting sqref="F422">
    <cfRule type="cellIs" dxfId="2" priority="933" stopIfTrue="1" operator="lessThan">
      <formula>0</formula>
    </cfRule>
  </conditionalFormatting>
  <conditionalFormatting sqref="F423">
    <cfRule type="cellIs" dxfId="2" priority="932" stopIfTrue="1" operator="lessThan">
      <formula>0</formula>
    </cfRule>
  </conditionalFormatting>
  <conditionalFormatting sqref="F424">
    <cfRule type="cellIs" dxfId="2" priority="931" stopIfTrue="1" operator="lessThan">
      <formula>0</formula>
    </cfRule>
  </conditionalFormatting>
  <conditionalFormatting sqref="F425">
    <cfRule type="cellIs" dxfId="2" priority="930" stopIfTrue="1" operator="lessThan">
      <formula>0</formula>
    </cfRule>
  </conditionalFormatting>
  <conditionalFormatting sqref="F426">
    <cfRule type="cellIs" dxfId="2" priority="929" stopIfTrue="1" operator="lessThan">
      <formula>0</formula>
    </cfRule>
  </conditionalFormatting>
  <conditionalFormatting sqref="F427">
    <cfRule type="cellIs" dxfId="2" priority="928" stopIfTrue="1" operator="lessThan">
      <formula>0</formula>
    </cfRule>
  </conditionalFormatting>
  <conditionalFormatting sqref="F428">
    <cfRule type="cellIs" dxfId="2" priority="927" stopIfTrue="1" operator="lessThan">
      <formula>0</formula>
    </cfRule>
  </conditionalFormatting>
  <conditionalFormatting sqref="F429">
    <cfRule type="cellIs" dxfId="2" priority="926" stopIfTrue="1" operator="lessThan">
      <formula>0</formula>
    </cfRule>
  </conditionalFormatting>
  <conditionalFormatting sqref="F430">
    <cfRule type="cellIs" dxfId="2" priority="925" stopIfTrue="1" operator="lessThan">
      <formula>0</formula>
    </cfRule>
  </conditionalFormatting>
  <conditionalFormatting sqref="F431">
    <cfRule type="cellIs" dxfId="2" priority="924" stopIfTrue="1" operator="lessThan">
      <formula>0</formula>
    </cfRule>
  </conditionalFormatting>
  <conditionalFormatting sqref="F432">
    <cfRule type="cellIs" dxfId="2" priority="923" stopIfTrue="1" operator="lessThan">
      <formula>0</formula>
    </cfRule>
  </conditionalFormatting>
  <conditionalFormatting sqref="F433">
    <cfRule type="cellIs" dxfId="2" priority="922" stopIfTrue="1" operator="lessThan">
      <formula>0</formula>
    </cfRule>
  </conditionalFormatting>
  <conditionalFormatting sqref="F434">
    <cfRule type="cellIs" dxfId="2" priority="921" stopIfTrue="1" operator="lessThan">
      <formula>0</formula>
    </cfRule>
  </conditionalFormatting>
  <conditionalFormatting sqref="F435">
    <cfRule type="cellIs" dxfId="2" priority="920" stopIfTrue="1" operator="lessThan">
      <formula>0</formula>
    </cfRule>
  </conditionalFormatting>
  <conditionalFormatting sqref="F436">
    <cfRule type="cellIs" dxfId="2" priority="919" stopIfTrue="1" operator="lessThan">
      <formula>0</formula>
    </cfRule>
  </conditionalFormatting>
  <conditionalFormatting sqref="F437">
    <cfRule type="cellIs" dxfId="2" priority="918" stopIfTrue="1" operator="lessThan">
      <formula>0</formula>
    </cfRule>
  </conditionalFormatting>
  <conditionalFormatting sqref="F438">
    <cfRule type="cellIs" dxfId="2" priority="917" stopIfTrue="1" operator="lessThan">
      <formula>0</formula>
    </cfRule>
  </conditionalFormatting>
  <conditionalFormatting sqref="F439">
    <cfRule type="cellIs" dxfId="2" priority="916" stopIfTrue="1" operator="lessThan">
      <formula>0</formula>
    </cfRule>
  </conditionalFormatting>
  <conditionalFormatting sqref="F440">
    <cfRule type="cellIs" dxfId="2" priority="915" stopIfTrue="1" operator="lessThan">
      <formula>0</formula>
    </cfRule>
  </conditionalFormatting>
  <conditionalFormatting sqref="F441">
    <cfRule type="cellIs" dxfId="2" priority="914" stopIfTrue="1" operator="lessThan">
      <formula>0</formula>
    </cfRule>
  </conditionalFormatting>
  <conditionalFormatting sqref="F442">
    <cfRule type="cellIs" dxfId="2" priority="913" stopIfTrue="1" operator="lessThan">
      <formula>0</formula>
    </cfRule>
  </conditionalFormatting>
  <conditionalFormatting sqref="F443">
    <cfRule type="cellIs" dxfId="2" priority="912" stopIfTrue="1" operator="lessThan">
      <formula>0</formula>
    </cfRule>
  </conditionalFormatting>
  <conditionalFormatting sqref="F444">
    <cfRule type="cellIs" dxfId="2" priority="911" stopIfTrue="1" operator="lessThan">
      <formula>0</formula>
    </cfRule>
  </conditionalFormatting>
  <conditionalFormatting sqref="F445">
    <cfRule type="cellIs" dxfId="2" priority="910" stopIfTrue="1" operator="lessThan">
      <formula>0</formula>
    </cfRule>
  </conditionalFormatting>
  <conditionalFormatting sqref="F446">
    <cfRule type="cellIs" dxfId="2" priority="909" stopIfTrue="1" operator="lessThan">
      <formula>0</formula>
    </cfRule>
  </conditionalFormatting>
  <conditionalFormatting sqref="F447">
    <cfRule type="cellIs" dxfId="2" priority="908" stopIfTrue="1" operator="lessThan">
      <formula>0</formula>
    </cfRule>
  </conditionalFormatting>
  <conditionalFormatting sqref="F448">
    <cfRule type="cellIs" dxfId="2" priority="907" stopIfTrue="1" operator="lessThan">
      <formula>0</formula>
    </cfRule>
  </conditionalFormatting>
  <conditionalFormatting sqref="F449">
    <cfRule type="cellIs" dxfId="2" priority="906" stopIfTrue="1" operator="lessThan">
      <formula>0</formula>
    </cfRule>
  </conditionalFormatting>
  <conditionalFormatting sqref="F450">
    <cfRule type="cellIs" dxfId="2" priority="905" stopIfTrue="1" operator="lessThan">
      <formula>0</formula>
    </cfRule>
  </conditionalFormatting>
  <conditionalFormatting sqref="F451">
    <cfRule type="cellIs" dxfId="2" priority="904" stopIfTrue="1" operator="lessThan">
      <formula>0</formula>
    </cfRule>
  </conditionalFormatting>
  <conditionalFormatting sqref="F452">
    <cfRule type="cellIs" dxfId="2" priority="903" stopIfTrue="1" operator="lessThan">
      <formula>0</formula>
    </cfRule>
  </conditionalFormatting>
  <conditionalFormatting sqref="F453">
    <cfRule type="cellIs" dxfId="2" priority="902" stopIfTrue="1" operator="lessThan">
      <formula>0</formula>
    </cfRule>
  </conditionalFormatting>
  <conditionalFormatting sqref="F454">
    <cfRule type="cellIs" dxfId="2" priority="901" stopIfTrue="1" operator="lessThan">
      <formula>0</formula>
    </cfRule>
  </conditionalFormatting>
  <conditionalFormatting sqref="F455">
    <cfRule type="cellIs" dxfId="2" priority="900" stopIfTrue="1" operator="lessThan">
      <formula>0</formula>
    </cfRule>
  </conditionalFormatting>
  <conditionalFormatting sqref="F456">
    <cfRule type="cellIs" dxfId="2" priority="899" stopIfTrue="1" operator="lessThan">
      <formula>0</formula>
    </cfRule>
  </conditionalFormatting>
  <conditionalFormatting sqref="F457">
    <cfRule type="cellIs" dxfId="2" priority="898" stopIfTrue="1" operator="lessThan">
      <formula>0</formula>
    </cfRule>
  </conditionalFormatting>
  <conditionalFormatting sqref="F458">
    <cfRule type="cellIs" dxfId="2" priority="897" stopIfTrue="1" operator="lessThan">
      <formula>0</formula>
    </cfRule>
  </conditionalFormatting>
  <conditionalFormatting sqref="F459">
    <cfRule type="cellIs" dxfId="2" priority="896" stopIfTrue="1" operator="lessThan">
      <formula>0</formula>
    </cfRule>
  </conditionalFormatting>
  <conditionalFormatting sqref="F460">
    <cfRule type="cellIs" dxfId="2" priority="895" stopIfTrue="1" operator="lessThan">
      <formula>0</formula>
    </cfRule>
  </conditionalFormatting>
  <conditionalFormatting sqref="F461">
    <cfRule type="cellIs" dxfId="2" priority="894" stopIfTrue="1" operator="lessThan">
      <formula>0</formula>
    </cfRule>
  </conditionalFormatting>
  <conditionalFormatting sqref="F462">
    <cfRule type="cellIs" dxfId="2" priority="893" stopIfTrue="1" operator="lessThan">
      <formula>0</formula>
    </cfRule>
  </conditionalFormatting>
  <conditionalFormatting sqref="F463">
    <cfRule type="cellIs" dxfId="2" priority="892" stopIfTrue="1" operator="lessThan">
      <formula>0</formula>
    </cfRule>
  </conditionalFormatting>
  <conditionalFormatting sqref="F464">
    <cfRule type="cellIs" dxfId="2" priority="891" stopIfTrue="1" operator="lessThan">
      <formula>0</formula>
    </cfRule>
  </conditionalFormatting>
  <conditionalFormatting sqref="F465">
    <cfRule type="cellIs" dxfId="2" priority="890" stopIfTrue="1" operator="lessThan">
      <formula>0</formula>
    </cfRule>
  </conditionalFormatting>
  <conditionalFormatting sqref="F466">
    <cfRule type="cellIs" dxfId="2" priority="889" stopIfTrue="1" operator="lessThan">
      <formula>0</formula>
    </cfRule>
  </conditionalFormatting>
  <conditionalFormatting sqref="F467">
    <cfRule type="cellIs" dxfId="2" priority="888" stopIfTrue="1" operator="lessThan">
      <formula>0</formula>
    </cfRule>
  </conditionalFormatting>
  <conditionalFormatting sqref="F468">
    <cfRule type="cellIs" dxfId="2" priority="887" stopIfTrue="1" operator="lessThan">
      <formula>0</formula>
    </cfRule>
  </conditionalFormatting>
  <conditionalFormatting sqref="F469">
    <cfRule type="cellIs" dxfId="2" priority="886" stopIfTrue="1" operator="lessThan">
      <formula>0</formula>
    </cfRule>
  </conditionalFormatting>
  <conditionalFormatting sqref="F470">
    <cfRule type="cellIs" dxfId="2" priority="885" stopIfTrue="1" operator="lessThan">
      <formula>0</formula>
    </cfRule>
  </conditionalFormatting>
  <conditionalFormatting sqref="F471">
    <cfRule type="cellIs" dxfId="2" priority="884" stopIfTrue="1" operator="lessThan">
      <formula>0</formula>
    </cfRule>
  </conditionalFormatting>
  <conditionalFormatting sqref="F472">
    <cfRule type="cellIs" dxfId="2" priority="883" stopIfTrue="1" operator="lessThan">
      <formula>0</formula>
    </cfRule>
  </conditionalFormatting>
  <conditionalFormatting sqref="F473">
    <cfRule type="cellIs" dxfId="2" priority="882" stopIfTrue="1" operator="lessThan">
      <formula>0</formula>
    </cfRule>
  </conditionalFormatting>
  <conditionalFormatting sqref="F474">
    <cfRule type="cellIs" dxfId="2" priority="881" stopIfTrue="1" operator="lessThan">
      <formula>0</formula>
    </cfRule>
  </conditionalFormatting>
  <conditionalFormatting sqref="F475">
    <cfRule type="cellIs" dxfId="2" priority="880" stopIfTrue="1" operator="lessThan">
      <formula>0</formula>
    </cfRule>
  </conditionalFormatting>
  <conditionalFormatting sqref="F476">
    <cfRule type="cellIs" dxfId="2" priority="879" stopIfTrue="1" operator="lessThan">
      <formula>0</formula>
    </cfRule>
  </conditionalFormatting>
  <conditionalFormatting sqref="F477">
    <cfRule type="cellIs" dxfId="2" priority="878" stopIfTrue="1" operator="lessThan">
      <formula>0</formula>
    </cfRule>
  </conditionalFormatting>
  <conditionalFormatting sqref="F478">
    <cfRule type="cellIs" dxfId="2" priority="877" stopIfTrue="1" operator="lessThan">
      <formula>0</formula>
    </cfRule>
  </conditionalFormatting>
  <conditionalFormatting sqref="F479">
    <cfRule type="cellIs" dxfId="2" priority="876" stopIfTrue="1" operator="lessThan">
      <formula>0</formula>
    </cfRule>
  </conditionalFormatting>
  <conditionalFormatting sqref="F480">
    <cfRule type="cellIs" dxfId="2" priority="875" stopIfTrue="1" operator="lessThan">
      <formula>0</formula>
    </cfRule>
  </conditionalFormatting>
  <conditionalFormatting sqref="F481">
    <cfRule type="cellIs" dxfId="2" priority="874" stopIfTrue="1" operator="lessThan">
      <formula>0</formula>
    </cfRule>
  </conditionalFormatting>
  <conditionalFormatting sqref="F482">
    <cfRule type="cellIs" dxfId="2" priority="873" stopIfTrue="1" operator="lessThan">
      <formula>0</formula>
    </cfRule>
  </conditionalFormatting>
  <conditionalFormatting sqref="F483">
    <cfRule type="cellIs" dxfId="2" priority="872" stopIfTrue="1" operator="lessThan">
      <formula>0</formula>
    </cfRule>
  </conditionalFormatting>
  <conditionalFormatting sqref="F484">
    <cfRule type="cellIs" dxfId="2" priority="871" stopIfTrue="1" operator="lessThan">
      <formula>0</formula>
    </cfRule>
  </conditionalFormatting>
  <conditionalFormatting sqref="F485">
    <cfRule type="cellIs" dxfId="2" priority="870" stopIfTrue="1" operator="lessThan">
      <formula>0</formula>
    </cfRule>
  </conditionalFormatting>
  <conditionalFormatting sqref="F486">
    <cfRule type="cellIs" dxfId="2" priority="869" stopIfTrue="1" operator="lessThan">
      <formula>0</formula>
    </cfRule>
  </conditionalFormatting>
  <conditionalFormatting sqref="F487">
    <cfRule type="cellIs" dxfId="2" priority="868" stopIfTrue="1" operator="lessThan">
      <formula>0</formula>
    </cfRule>
  </conditionalFormatting>
  <conditionalFormatting sqref="F488">
    <cfRule type="cellIs" dxfId="2" priority="867" stopIfTrue="1" operator="lessThan">
      <formula>0</formula>
    </cfRule>
  </conditionalFormatting>
  <conditionalFormatting sqref="F489">
    <cfRule type="cellIs" dxfId="2" priority="866" stopIfTrue="1" operator="lessThan">
      <formula>0</formula>
    </cfRule>
  </conditionalFormatting>
  <conditionalFormatting sqref="F490">
    <cfRule type="cellIs" dxfId="2" priority="865" stopIfTrue="1" operator="lessThan">
      <formula>0</formula>
    </cfRule>
  </conditionalFormatting>
  <conditionalFormatting sqref="F491">
    <cfRule type="cellIs" dxfId="2" priority="864" stopIfTrue="1" operator="lessThan">
      <formula>0</formula>
    </cfRule>
  </conditionalFormatting>
  <conditionalFormatting sqref="F492">
    <cfRule type="cellIs" dxfId="2" priority="863" stopIfTrue="1" operator="lessThan">
      <formula>0</formula>
    </cfRule>
  </conditionalFormatting>
  <conditionalFormatting sqref="F493">
    <cfRule type="cellIs" dxfId="2" priority="862" stopIfTrue="1" operator="lessThan">
      <formula>0</formula>
    </cfRule>
  </conditionalFormatting>
  <conditionalFormatting sqref="F494">
    <cfRule type="cellIs" dxfId="2" priority="861" stopIfTrue="1" operator="lessThan">
      <formula>0</formula>
    </cfRule>
  </conditionalFormatting>
  <conditionalFormatting sqref="F495">
    <cfRule type="cellIs" dxfId="2" priority="860" stopIfTrue="1" operator="lessThan">
      <formula>0</formula>
    </cfRule>
  </conditionalFormatting>
  <conditionalFormatting sqref="F496">
    <cfRule type="cellIs" dxfId="2" priority="859" stopIfTrue="1" operator="lessThan">
      <formula>0</formula>
    </cfRule>
  </conditionalFormatting>
  <conditionalFormatting sqref="F497">
    <cfRule type="cellIs" dxfId="2" priority="858" stopIfTrue="1" operator="lessThan">
      <formula>0</formula>
    </cfRule>
  </conditionalFormatting>
  <conditionalFormatting sqref="F498">
    <cfRule type="cellIs" dxfId="2" priority="857" stopIfTrue="1" operator="lessThan">
      <formula>0</formula>
    </cfRule>
  </conditionalFormatting>
  <conditionalFormatting sqref="F499">
    <cfRule type="cellIs" dxfId="2" priority="856" stopIfTrue="1" operator="lessThan">
      <formula>0</formula>
    </cfRule>
  </conditionalFormatting>
  <conditionalFormatting sqref="F500">
    <cfRule type="cellIs" dxfId="2" priority="855" stopIfTrue="1" operator="lessThan">
      <formula>0</formula>
    </cfRule>
  </conditionalFormatting>
  <conditionalFormatting sqref="F501">
    <cfRule type="cellIs" dxfId="2" priority="854" stopIfTrue="1" operator="lessThan">
      <formula>0</formula>
    </cfRule>
  </conditionalFormatting>
  <conditionalFormatting sqref="F502">
    <cfRule type="cellIs" dxfId="2" priority="853" stopIfTrue="1" operator="lessThan">
      <formula>0</formula>
    </cfRule>
  </conditionalFormatting>
  <conditionalFormatting sqref="F503">
    <cfRule type="cellIs" dxfId="2" priority="852" stopIfTrue="1" operator="lessThan">
      <formula>0</formula>
    </cfRule>
  </conditionalFormatting>
  <conditionalFormatting sqref="F504">
    <cfRule type="cellIs" dxfId="2" priority="851" stopIfTrue="1" operator="lessThan">
      <formula>0</formula>
    </cfRule>
  </conditionalFormatting>
  <conditionalFormatting sqref="F505">
    <cfRule type="cellIs" dxfId="2" priority="850" stopIfTrue="1" operator="lessThan">
      <formula>0</formula>
    </cfRule>
  </conditionalFormatting>
  <conditionalFormatting sqref="F506">
    <cfRule type="cellIs" dxfId="2" priority="849" stopIfTrue="1" operator="lessThan">
      <formula>0</formula>
    </cfRule>
  </conditionalFormatting>
  <conditionalFormatting sqref="F507">
    <cfRule type="cellIs" dxfId="2" priority="848" stopIfTrue="1" operator="lessThan">
      <formula>0</formula>
    </cfRule>
  </conditionalFormatting>
  <conditionalFormatting sqref="F508">
    <cfRule type="cellIs" dxfId="2" priority="847" stopIfTrue="1" operator="lessThan">
      <formula>0</formula>
    </cfRule>
  </conditionalFormatting>
  <conditionalFormatting sqref="F509">
    <cfRule type="cellIs" dxfId="2" priority="846" stopIfTrue="1" operator="lessThan">
      <formula>0</formula>
    </cfRule>
  </conditionalFormatting>
  <conditionalFormatting sqref="F510">
    <cfRule type="cellIs" dxfId="2" priority="845" stopIfTrue="1" operator="lessThan">
      <formula>0</formula>
    </cfRule>
  </conditionalFormatting>
  <conditionalFormatting sqref="F511">
    <cfRule type="cellIs" dxfId="2" priority="844" stopIfTrue="1" operator="lessThan">
      <formula>0</formula>
    </cfRule>
  </conditionalFormatting>
  <conditionalFormatting sqref="F512">
    <cfRule type="cellIs" dxfId="2" priority="843" stopIfTrue="1" operator="lessThan">
      <formula>0</formula>
    </cfRule>
  </conditionalFormatting>
  <conditionalFormatting sqref="F513">
    <cfRule type="cellIs" dxfId="2" priority="842" stopIfTrue="1" operator="lessThan">
      <formula>0</formula>
    </cfRule>
  </conditionalFormatting>
  <conditionalFormatting sqref="F514">
    <cfRule type="cellIs" dxfId="2" priority="841" stopIfTrue="1" operator="lessThan">
      <formula>0</formula>
    </cfRule>
  </conditionalFormatting>
  <conditionalFormatting sqref="F515">
    <cfRule type="cellIs" dxfId="2" priority="840" stopIfTrue="1" operator="lessThan">
      <formula>0</formula>
    </cfRule>
  </conditionalFormatting>
  <conditionalFormatting sqref="F516">
    <cfRule type="cellIs" dxfId="2" priority="839" stopIfTrue="1" operator="lessThan">
      <formula>0</formula>
    </cfRule>
  </conditionalFormatting>
  <conditionalFormatting sqref="F517">
    <cfRule type="cellIs" dxfId="2" priority="838" stopIfTrue="1" operator="lessThan">
      <formula>0</formula>
    </cfRule>
  </conditionalFormatting>
  <conditionalFormatting sqref="F518">
    <cfRule type="cellIs" dxfId="2" priority="837" stopIfTrue="1" operator="lessThan">
      <formula>0</formula>
    </cfRule>
  </conditionalFormatting>
  <conditionalFormatting sqref="F519">
    <cfRule type="cellIs" dxfId="2" priority="836" stopIfTrue="1" operator="lessThan">
      <formula>0</formula>
    </cfRule>
  </conditionalFormatting>
  <conditionalFormatting sqref="F520">
    <cfRule type="cellIs" dxfId="2" priority="835" stopIfTrue="1" operator="lessThan">
      <formula>0</formula>
    </cfRule>
  </conditionalFormatting>
  <conditionalFormatting sqref="F521">
    <cfRule type="cellIs" dxfId="2" priority="834" stopIfTrue="1" operator="lessThan">
      <formula>0</formula>
    </cfRule>
  </conditionalFormatting>
  <conditionalFormatting sqref="F522">
    <cfRule type="cellIs" dxfId="2" priority="833" stopIfTrue="1" operator="lessThan">
      <formula>0</formula>
    </cfRule>
  </conditionalFormatting>
  <conditionalFormatting sqref="F523">
    <cfRule type="cellIs" dxfId="2" priority="832" stopIfTrue="1" operator="lessThan">
      <formula>0</formula>
    </cfRule>
  </conditionalFormatting>
  <conditionalFormatting sqref="F524">
    <cfRule type="cellIs" dxfId="2" priority="831" stopIfTrue="1" operator="lessThan">
      <formula>0</formula>
    </cfRule>
  </conditionalFormatting>
  <conditionalFormatting sqref="F525">
    <cfRule type="cellIs" dxfId="2" priority="830" stopIfTrue="1" operator="lessThan">
      <formula>0</formula>
    </cfRule>
  </conditionalFormatting>
  <conditionalFormatting sqref="F526">
    <cfRule type="cellIs" dxfId="2" priority="829" stopIfTrue="1" operator="lessThan">
      <formula>0</formula>
    </cfRule>
  </conditionalFormatting>
  <conditionalFormatting sqref="F527">
    <cfRule type="cellIs" dxfId="2" priority="828" stopIfTrue="1" operator="lessThan">
      <formula>0</formula>
    </cfRule>
  </conditionalFormatting>
  <conditionalFormatting sqref="F528">
    <cfRule type="cellIs" dxfId="2" priority="827" stopIfTrue="1" operator="lessThan">
      <formula>0</formula>
    </cfRule>
  </conditionalFormatting>
  <conditionalFormatting sqref="F529">
    <cfRule type="cellIs" dxfId="2" priority="826" stopIfTrue="1" operator="lessThan">
      <formula>0</formula>
    </cfRule>
  </conditionalFormatting>
  <conditionalFormatting sqref="F530">
    <cfRule type="cellIs" dxfId="2" priority="825" stopIfTrue="1" operator="lessThan">
      <formula>0</formula>
    </cfRule>
  </conditionalFormatting>
  <conditionalFormatting sqref="F531">
    <cfRule type="cellIs" dxfId="2" priority="824" stopIfTrue="1" operator="lessThan">
      <formula>0</formula>
    </cfRule>
  </conditionalFormatting>
  <conditionalFormatting sqref="F532">
    <cfRule type="cellIs" dxfId="2" priority="823" stopIfTrue="1" operator="lessThan">
      <formula>0</formula>
    </cfRule>
  </conditionalFormatting>
  <conditionalFormatting sqref="F533">
    <cfRule type="cellIs" dxfId="2" priority="822" stopIfTrue="1" operator="lessThan">
      <formula>0</formula>
    </cfRule>
  </conditionalFormatting>
  <conditionalFormatting sqref="F534">
    <cfRule type="cellIs" dxfId="2" priority="821" stopIfTrue="1" operator="lessThan">
      <formula>0</formula>
    </cfRule>
  </conditionalFormatting>
  <conditionalFormatting sqref="F535">
    <cfRule type="cellIs" dxfId="2" priority="820" stopIfTrue="1" operator="lessThan">
      <formula>0</formula>
    </cfRule>
  </conditionalFormatting>
  <conditionalFormatting sqref="F536">
    <cfRule type="cellIs" dxfId="2" priority="819" stopIfTrue="1" operator="lessThan">
      <formula>0</formula>
    </cfRule>
  </conditionalFormatting>
  <conditionalFormatting sqref="F537">
    <cfRule type="cellIs" dxfId="2" priority="818" stopIfTrue="1" operator="lessThan">
      <formula>0</formula>
    </cfRule>
  </conditionalFormatting>
  <conditionalFormatting sqref="F538">
    <cfRule type="cellIs" dxfId="2" priority="817" stopIfTrue="1" operator="lessThan">
      <formula>0</formula>
    </cfRule>
  </conditionalFormatting>
  <conditionalFormatting sqref="F539">
    <cfRule type="cellIs" dxfId="2" priority="816" stopIfTrue="1" operator="lessThan">
      <formula>0</formula>
    </cfRule>
  </conditionalFormatting>
  <conditionalFormatting sqref="F540">
    <cfRule type="cellIs" dxfId="2" priority="815" stopIfTrue="1" operator="lessThan">
      <formula>0</formula>
    </cfRule>
  </conditionalFormatting>
  <conditionalFormatting sqref="F541">
    <cfRule type="cellIs" dxfId="2" priority="814" stopIfTrue="1" operator="lessThan">
      <formula>0</formula>
    </cfRule>
  </conditionalFormatting>
  <conditionalFormatting sqref="F542">
    <cfRule type="cellIs" dxfId="2" priority="813" stopIfTrue="1" operator="lessThan">
      <formula>0</formula>
    </cfRule>
  </conditionalFormatting>
  <conditionalFormatting sqref="F543">
    <cfRule type="cellIs" dxfId="2" priority="812" stopIfTrue="1" operator="lessThan">
      <formula>0</formula>
    </cfRule>
  </conditionalFormatting>
  <conditionalFormatting sqref="F544">
    <cfRule type="cellIs" dxfId="2" priority="811" stopIfTrue="1" operator="lessThan">
      <formula>0</formula>
    </cfRule>
  </conditionalFormatting>
  <conditionalFormatting sqref="F545">
    <cfRule type="cellIs" dxfId="2" priority="810" stopIfTrue="1" operator="lessThan">
      <formula>0</formula>
    </cfRule>
  </conditionalFormatting>
  <conditionalFormatting sqref="F546">
    <cfRule type="cellIs" dxfId="2" priority="809" stopIfTrue="1" operator="lessThan">
      <formula>0</formula>
    </cfRule>
  </conditionalFormatting>
  <conditionalFormatting sqref="F547">
    <cfRule type="cellIs" dxfId="2" priority="808" stopIfTrue="1" operator="lessThan">
      <formula>0</formula>
    </cfRule>
  </conditionalFormatting>
  <conditionalFormatting sqref="F548">
    <cfRule type="cellIs" dxfId="2" priority="807" stopIfTrue="1" operator="lessThan">
      <formula>0</formula>
    </cfRule>
  </conditionalFormatting>
  <conditionalFormatting sqref="F549">
    <cfRule type="cellIs" dxfId="2" priority="806" stopIfTrue="1" operator="lessThan">
      <formula>0</formula>
    </cfRule>
  </conditionalFormatting>
  <conditionalFormatting sqref="F550">
    <cfRule type="cellIs" dxfId="2" priority="805" stopIfTrue="1" operator="lessThan">
      <formula>0</formula>
    </cfRule>
  </conditionalFormatting>
  <conditionalFormatting sqref="F551">
    <cfRule type="cellIs" dxfId="2" priority="804" stopIfTrue="1" operator="lessThan">
      <formula>0</formula>
    </cfRule>
  </conditionalFormatting>
  <conditionalFormatting sqref="F552">
    <cfRule type="cellIs" dxfId="2" priority="803" stopIfTrue="1" operator="lessThan">
      <formula>0</formula>
    </cfRule>
  </conditionalFormatting>
  <conditionalFormatting sqref="F553">
    <cfRule type="cellIs" dxfId="2" priority="802" stopIfTrue="1" operator="lessThan">
      <formula>0</formula>
    </cfRule>
  </conditionalFormatting>
  <conditionalFormatting sqref="F554">
    <cfRule type="cellIs" dxfId="2" priority="801" stopIfTrue="1" operator="lessThan">
      <formula>0</formula>
    </cfRule>
  </conditionalFormatting>
  <conditionalFormatting sqref="F555">
    <cfRule type="cellIs" dxfId="2" priority="800" stopIfTrue="1" operator="lessThan">
      <formula>0</formula>
    </cfRule>
  </conditionalFormatting>
  <conditionalFormatting sqref="F556">
    <cfRule type="cellIs" dxfId="2" priority="799" stopIfTrue="1" operator="lessThan">
      <formula>0</formula>
    </cfRule>
  </conditionalFormatting>
  <conditionalFormatting sqref="F557">
    <cfRule type="cellIs" dxfId="2" priority="798" stopIfTrue="1" operator="lessThan">
      <formula>0</formula>
    </cfRule>
  </conditionalFormatting>
  <conditionalFormatting sqref="F558">
    <cfRule type="cellIs" dxfId="2" priority="797" stopIfTrue="1" operator="lessThan">
      <formula>0</formula>
    </cfRule>
  </conditionalFormatting>
  <conditionalFormatting sqref="F559">
    <cfRule type="cellIs" dxfId="2" priority="796" stopIfTrue="1" operator="lessThan">
      <formula>0</formula>
    </cfRule>
  </conditionalFormatting>
  <conditionalFormatting sqref="F560">
    <cfRule type="cellIs" dxfId="2" priority="795" stopIfTrue="1" operator="lessThan">
      <formula>0</formula>
    </cfRule>
  </conditionalFormatting>
  <conditionalFormatting sqref="F561">
    <cfRule type="cellIs" dxfId="2" priority="794" stopIfTrue="1" operator="lessThan">
      <formula>0</formula>
    </cfRule>
  </conditionalFormatting>
  <conditionalFormatting sqref="F562">
    <cfRule type="cellIs" dxfId="2" priority="793" stopIfTrue="1" operator="lessThan">
      <formula>0</formula>
    </cfRule>
  </conditionalFormatting>
  <conditionalFormatting sqref="F563">
    <cfRule type="cellIs" dxfId="2" priority="792" stopIfTrue="1" operator="lessThan">
      <formula>0</formula>
    </cfRule>
  </conditionalFormatting>
  <conditionalFormatting sqref="F564">
    <cfRule type="cellIs" dxfId="2" priority="791" stopIfTrue="1" operator="lessThan">
      <formula>0</formula>
    </cfRule>
  </conditionalFormatting>
  <conditionalFormatting sqref="F565">
    <cfRule type="cellIs" dxfId="2" priority="790" stopIfTrue="1" operator="lessThan">
      <formula>0</formula>
    </cfRule>
  </conditionalFormatting>
  <conditionalFormatting sqref="F566">
    <cfRule type="cellIs" dxfId="2" priority="789" stopIfTrue="1" operator="lessThan">
      <formula>0</formula>
    </cfRule>
  </conditionalFormatting>
  <conditionalFormatting sqref="F567">
    <cfRule type="cellIs" dxfId="2" priority="788" stopIfTrue="1" operator="lessThan">
      <formula>0</formula>
    </cfRule>
  </conditionalFormatting>
  <conditionalFormatting sqref="F568">
    <cfRule type="cellIs" dxfId="2" priority="787" stopIfTrue="1" operator="lessThan">
      <formula>0</formula>
    </cfRule>
  </conditionalFormatting>
  <conditionalFormatting sqref="F569">
    <cfRule type="cellIs" dxfId="2" priority="786" stopIfTrue="1" operator="lessThan">
      <formula>0</formula>
    </cfRule>
  </conditionalFormatting>
  <conditionalFormatting sqref="F570">
    <cfRule type="cellIs" dxfId="2" priority="785" stopIfTrue="1" operator="lessThan">
      <formula>0</formula>
    </cfRule>
  </conditionalFormatting>
  <conditionalFormatting sqref="F571">
    <cfRule type="cellIs" dxfId="2" priority="784" stopIfTrue="1" operator="lessThan">
      <formula>0</formula>
    </cfRule>
  </conditionalFormatting>
  <conditionalFormatting sqref="F572">
    <cfRule type="cellIs" dxfId="2" priority="783" stopIfTrue="1" operator="lessThan">
      <formula>0</formula>
    </cfRule>
  </conditionalFormatting>
  <conditionalFormatting sqref="F573">
    <cfRule type="cellIs" dxfId="2" priority="782" stopIfTrue="1" operator="lessThan">
      <formula>0</formula>
    </cfRule>
  </conditionalFormatting>
  <conditionalFormatting sqref="F574">
    <cfRule type="cellIs" dxfId="2" priority="781" stopIfTrue="1" operator="lessThan">
      <formula>0</formula>
    </cfRule>
  </conditionalFormatting>
  <conditionalFormatting sqref="F575">
    <cfRule type="cellIs" dxfId="2" priority="780" stopIfTrue="1" operator="lessThan">
      <formula>0</formula>
    </cfRule>
  </conditionalFormatting>
  <conditionalFormatting sqref="F576">
    <cfRule type="cellIs" dxfId="2" priority="779" stopIfTrue="1" operator="lessThan">
      <formula>0</formula>
    </cfRule>
  </conditionalFormatting>
  <conditionalFormatting sqref="F577">
    <cfRule type="cellIs" dxfId="2" priority="778" stopIfTrue="1" operator="lessThan">
      <formula>0</formula>
    </cfRule>
  </conditionalFormatting>
  <conditionalFormatting sqref="F578">
    <cfRule type="cellIs" dxfId="2" priority="777" stopIfTrue="1" operator="lessThan">
      <formula>0</formula>
    </cfRule>
  </conditionalFormatting>
  <conditionalFormatting sqref="F579">
    <cfRule type="cellIs" dxfId="2" priority="776" stopIfTrue="1" operator="lessThan">
      <formula>0</formula>
    </cfRule>
  </conditionalFormatting>
  <conditionalFormatting sqref="F580">
    <cfRule type="cellIs" dxfId="2" priority="775" stopIfTrue="1" operator="lessThan">
      <formula>0</formula>
    </cfRule>
  </conditionalFormatting>
  <conditionalFormatting sqref="F581">
    <cfRule type="cellIs" dxfId="2" priority="774" stopIfTrue="1" operator="lessThan">
      <formula>0</formula>
    </cfRule>
  </conditionalFormatting>
  <conditionalFormatting sqref="F582">
    <cfRule type="cellIs" dxfId="2" priority="773" stopIfTrue="1" operator="lessThan">
      <formula>0</formula>
    </cfRule>
  </conditionalFormatting>
  <conditionalFormatting sqref="F583">
    <cfRule type="cellIs" dxfId="2" priority="772" stopIfTrue="1" operator="lessThan">
      <formula>0</formula>
    </cfRule>
  </conditionalFormatting>
  <conditionalFormatting sqref="F584">
    <cfRule type="cellIs" dxfId="2" priority="771" stopIfTrue="1" operator="lessThan">
      <formula>0</formula>
    </cfRule>
  </conditionalFormatting>
  <conditionalFormatting sqref="F585">
    <cfRule type="cellIs" dxfId="2" priority="770" stopIfTrue="1" operator="lessThan">
      <formula>0</formula>
    </cfRule>
  </conditionalFormatting>
  <conditionalFormatting sqref="F586">
    <cfRule type="cellIs" dxfId="2" priority="769" stopIfTrue="1" operator="lessThan">
      <formula>0</formula>
    </cfRule>
  </conditionalFormatting>
  <conditionalFormatting sqref="F587">
    <cfRule type="cellIs" dxfId="2" priority="768" stopIfTrue="1" operator="lessThan">
      <formula>0</formula>
    </cfRule>
  </conditionalFormatting>
  <conditionalFormatting sqref="F588">
    <cfRule type="cellIs" dxfId="2" priority="767" stopIfTrue="1" operator="lessThan">
      <formula>0</formula>
    </cfRule>
  </conditionalFormatting>
  <conditionalFormatting sqref="F589">
    <cfRule type="cellIs" dxfId="2" priority="766" stopIfTrue="1" operator="lessThan">
      <formula>0</formula>
    </cfRule>
  </conditionalFormatting>
  <conditionalFormatting sqref="F590">
    <cfRule type="cellIs" dxfId="2" priority="765" stopIfTrue="1" operator="lessThan">
      <formula>0</formula>
    </cfRule>
  </conditionalFormatting>
  <conditionalFormatting sqref="F591">
    <cfRule type="cellIs" dxfId="2" priority="764" stopIfTrue="1" operator="lessThan">
      <formula>0</formula>
    </cfRule>
  </conditionalFormatting>
  <conditionalFormatting sqref="F592">
    <cfRule type="cellIs" dxfId="2" priority="763" stopIfTrue="1" operator="lessThan">
      <formula>0</formula>
    </cfRule>
  </conditionalFormatting>
  <conditionalFormatting sqref="F593">
    <cfRule type="cellIs" dxfId="2" priority="762" stopIfTrue="1" operator="lessThan">
      <formula>0</formula>
    </cfRule>
  </conditionalFormatting>
  <conditionalFormatting sqref="F594">
    <cfRule type="cellIs" dxfId="2" priority="761" stopIfTrue="1" operator="lessThan">
      <formula>0</formula>
    </cfRule>
  </conditionalFormatting>
  <conditionalFormatting sqref="F595">
    <cfRule type="cellIs" dxfId="2" priority="760" stopIfTrue="1" operator="lessThan">
      <formula>0</formula>
    </cfRule>
  </conditionalFormatting>
  <conditionalFormatting sqref="F596">
    <cfRule type="cellIs" dxfId="2" priority="759" stopIfTrue="1" operator="lessThan">
      <formula>0</formula>
    </cfRule>
  </conditionalFormatting>
  <conditionalFormatting sqref="F597">
    <cfRule type="cellIs" dxfId="2" priority="758" stopIfTrue="1" operator="lessThan">
      <formula>0</formula>
    </cfRule>
  </conditionalFormatting>
  <conditionalFormatting sqref="F598">
    <cfRule type="cellIs" dxfId="2" priority="757"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245:F247">
    <cfRule type="cellIs" dxfId="2" priority="1108" stopIfTrue="1" operator="lessThan">
      <formula>0</formula>
    </cfRule>
  </conditionalFormatting>
  <conditionalFormatting sqref="F599:F600">
    <cfRule type="cellIs" dxfId="2" priority="756"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3" workbookViewId="0">
      <selection activeCell="A1" sqref="A1:B1"/>
    </sheetView>
  </sheetViews>
  <sheetFormatPr defaultColWidth="9" defaultRowHeight="14" outlineLevelCol="1"/>
  <cols>
    <col min="1" max="1" width="79" style="191" customWidth="1"/>
    <col min="2" max="2" width="36.5" style="191" customWidth="1"/>
    <col min="3" max="16384" width="9" style="191"/>
  </cols>
  <sheetData>
    <row r="1" ht="45" customHeight="1" spans="1:2">
      <c r="A1" s="447" t="s">
        <v>1166</v>
      </c>
      <c r="B1" s="447"/>
    </row>
    <row r="2" ht="20.1" customHeight="1" spans="1:2">
      <c r="A2" s="448"/>
      <c r="B2" s="449" t="s">
        <v>1</v>
      </c>
    </row>
    <row r="3" ht="45" customHeight="1" spans="1:2">
      <c r="A3" s="81" t="s">
        <v>1167</v>
      </c>
      <c r="B3" s="98" t="s">
        <v>5</v>
      </c>
    </row>
    <row r="4" ht="30" customHeight="1" spans="1:2">
      <c r="A4" s="450" t="s">
        <v>1168</v>
      </c>
      <c r="B4" s="451">
        <f>SUM(B5:B8)</f>
        <v>45144</v>
      </c>
    </row>
    <row r="5" ht="30" customHeight="1" spans="1:2">
      <c r="A5" s="452" t="s">
        <v>1169</v>
      </c>
      <c r="B5" s="453">
        <v>30508</v>
      </c>
    </row>
    <row r="6" ht="30" customHeight="1" spans="1:2">
      <c r="A6" s="452" t="s">
        <v>1170</v>
      </c>
      <c r="B6" s="453">
        <v>9746</v>
      </c>
    </row>
    <row r="7" ht="30" customHeight="1" spans="1:2">
      <c r="A7" s="452" t="s">
        <v>1171</v>
      </c>
      <c r="B7" s="453">
        <v>4830</v>
      </c>
    </row>
    <row r="8" ht="30" customHeight="1" spans="1:2">
      <c r="A8" s="452" t="s">
        <v>1172</v>
      </c>
      <c r="B8" s="453">
        <v>60</v>
      </c>
    </row>
    <row r="9" ht="30" customHeight="1" spans="1:2">
      <c r="A9" s="450" t="s">
        <v>1173</v>
      </c>
      <c r="B9" s="451">
        <f>SUM(B10:B19)</f>
        <v>3910</v>
      </c>
    </row>
    <row r="10" ht="30" customHeight="1" spans="1:2">
      <c r="A10" s="452" t="s">
        <v>1174</v>
      </c>
      <c r="B10" s="453">
        <f>3755-288</f>
        <v>3467</v>
      </c>
    </row>
    <row r="11" ht="30" customHeight="1" spans="1:2">
      <c r="A11" s="452" t="s">
        <v>1175</v>
      </c>
      <c r="B11" s="453">
        <f>1+107</f>
        <v>108</v>
      </c>
    </row>
    <row r="12" ht="30" customHeight="1" spans="1:2">
      <c r="A12" s="452" t="s">
        <v>1176</v>
      </c>
      <c r="B12" s="454"/>
    </row>
    <row r="13" ht="30" customHeight="1" spans="1:2">
      <c r="A13" s="452" t="s">
        <v>1177</v>
      </c>
      <c r="B13" s="454"/>
    </row>
    <row r="14" ht="30" customHeight="1" spans="1:2">
      <c r="A14" s="452" t="s">
        <v>1178</v>
      </c>
      <c r="B14" s="454"/>
    </row>
    <row r="15" ht="30" customHeight="1" spans="1:2">
      <c r="A15" s="452" t="s">
        <v>1179</v>
      </c>
      <c r="B15" s="453">
        <f>6+200</f>
        <v>206</v>
      </c>
    </row>
    <row r="16" ht="30" customHeight="1" spans="1:2">
      <c r="A16" s="452" t="s">
        <v>1180</v>
      </c>
      <c r="B16" s="453"/>
    </row>
    <row r="17" ht="30" customHeight="1" spans="1:2">
      <c r="A17" s="452" t="s">
        <v>1181</v>
      </c>
      <c r="B17" s="453">
        <v>98</v>
      </c>
    </row>
    <row r="18" ht="30" customHeight="1" spans="1:2">
      <c r="A18" s="452" t="s">
        <v>1182</v>
      </c>
      <c r="B18" s="453">
        <v>31</v>
      </c>
    </row>
    <row r="19" ht="30" customHeight="1" spans="1:2">
      <c r="A19" s="452" t="s">
        <v>1183</v>
      </c>
      <c r="B19" s="454"/>
    </row>
    <row r="20" ht="30" customHeight="1" spans="1:2">
      <c r="A20" s="450" t="s">
        <v>1184</v>
      </c>
      <c r="B20" s="451"/>
    </row>
    <row r="21" ht="30" customHeight="1" spans="1:2">
      <c r="A21" s="452" t="s">
        <v>1185</v>
      </c>
      <c r="B21" s="426"/>
    </row>
    <row r="22" ht="30" customHeight="1" spans="1:2">
      <c r="A22" s="450" t="s">
        <v>1186</v>
      </c>
      <c r="B22" s="451">
        <f>SUM(B23:B24)</f>
        <v>148349</v>
      </c>
    </row>
    <row r="23" ht="30" customHeight="1" spans="1:2">
      <c r="A23" s="452" t="s">
        <v>1187</v>
      </c>
      <c r="B23" s="453">
        <v>146379</v>
      </c>
    </row>
    <row r="24" ht="30" customHeight="1" spans="1:2">
      <c r="A24" s="452" t="s">
        <v>1188</v>
      </c>
      <c r="B24" s="453">
        <v>1970</v>
      </c>
    </row>
    <row r="25" ht="30" customHeight="1" spans="1:2">
      <c r="A25" s="450" t="s">
        <v>1189</v>
      </c>
      <c r="B25" s="451"/>
    </row>
    <row r="26" ht="30" customHeight="1" spans="1:2">
      <c r="A26" s="452" t="s">
        <v>1190</v>
      </c>
      <c r="B26" s="426"/>
    </row>
    <row r="27" ht="30" customHeight="1" spans="1:2">
      <c r="A27" s="450" t="s">
        <v>1191</v>
      </c>
      <c r="B27" s="451">
        <f>SUM(B28:B30)</f>
        <v>11111</v>
      </c>
    </row>
    <row r="28" ht="30" customHeight="1" spans="1:2">
      <c r="A28" s="452" t="s">
        <v>1192</v>
      </c>
      <c r="B28" s="454"/>
    </row>
    <row r="29" ht="30" customHeight="1" spans="1:2">
      <c r="A29" s="452" t="s">
        <v>1193</v>
      </c>
      <c r="B29" s="454"/>
    </row>
    <row r="30" ht="30" customHeight="1" spans="1:2">
      <c r="A30" s="452" t="s">
        <v>1194</v>
      </c>
      <c r="B30" s="454">
        <v>11111</v>
      </c>
    </row>
    <row r="31" ht="30" customHeight="1" spans="1:2">
      <c r="A31" s="455" t="s">
        <v>1195</v>
      </c>
      <c r="B31" s="451">
        <f>B27+B22+B9+B4</f>
        <v>208514</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view="pageBreakPreview" zoomScaleNormal="100" workbookViewId="0">
      <selection activeCell="A14" sqref="A14"/>
    </sheetView>
  </sheetViews>
  <sheetFormatPr defaultColWidth="9" defaultRowHeight="14" outlineLevelCol="4"/>
  <cols>
    <col min="1" max="1" width="69.6363636363636" style="191" customWidth="1"/>
    <col min="2" max="2" width="45.6363636363636" style="191" customWidth="1"/>
    <col min="3" max="4" width="16.6363636363636" style="191" hidden="1" customWidth="1"/>
    <col min="5" max="5" width="9" style="191" hidden="1" customWidth="1"/>
    <col min="6" max="16384" width="9" style="191"/>
  </cols>
  <sheetData>
    <row r="1" s="287" customFormat="1" ht="45" customHeight="1" spans="1:4">
      <c r="A1" s="434" t="s">
        <v>1196</v>
      </c>
      <c r="B1" s="434"/>
      <c r="C1" s="434"/>
      <c r="D1" s="434"/>
    </row>
    <row r="2" ht="20.1" customHeight="1" spans="1:4">
      <c r="A2" s="289"/>
      <c r="B2" s="422" t="s">
        <v>1</v>
      </c>
      <c r="C2" s="435"/>
      <c r="D2" s="435" t="s">
        <v>1</v>
      </c>
    </row>
    <row r="3" ht="45" customHeight="1" spans="1:5">
      <c r="A3" s="187" t="s">
        <v>1197</v>
      </c>
      <c r="B3" s="98" t="s">
        <v>5</v>
      </c>
      <c r="C3" s="436" t="s">
        <v>1198</v>
      </c>
      <c r="D3" s="98" t="s">
        <v>1199</v>
      </c>
      <c r="E3" s="437" t="s">
        <v>135</v>
      </c>
    </row>
    <row r="4" ht="36" customHeight="1" spans="1:5">
      <c r="A4" s="438" t="s">
        <v>1200</v>
      </c>
      <c r="B4" s="439"/>
      <c r="C4" s="440" t="e">
        <f>SUM(#REF!)</f>
        <v>#REF!</v>
      </c>
      <c r="D4" s="441" t="e">
        <f>SUM(#REF!)</f>
        <v>#REF!</v>
      </c>
      <c r="E4" s="298" t="e">
        <f t="shared" ref="E4:E12" si="0">IF(A4&lt;&gt;"",IF(SUM(B4:D4)&lt;&gt;0,"是","否"),"是")</f>
        <v>#REF!</v>
      </c>
    </row>
    <row r="5" ht="36" customHeight="1" spans="1:5">
      <c r="A5" s="438" t="s">
        <v>1201</v>
      </c>
      <c r="B5" s="439"/>
      <c r="C5" s="442">
        <v>64164</v>
      </c>
      <c r="D5" s="443"/>
      <c r="E5" s="298" t="str">
        <f t="shared" si="0"/>
        <v>是</v>
      </c>
    </row>
    <row r="6" ht="36" customHeight="1" spans="1:5">
      <c r="A6" s="438" t="s">
        <v>1202</v>
      </c>
      <c r="B6" s="439"/>
      <c r="C6" s="442">
        <v>2293</v>
      </c>
      <c r="D6" s="443"/>
      <c r="E6" s="298" t="str">
        <f t="shared" si="0"/>
        <v>是</v>
      </c>
    </row>
    <row r="7" ht="36" customHeight="1" spans="1:5">
      <c r="A7" s="438" t="s">
        <v>1203</v>
      </c>
      <c r="B7" s="439"/>
      <c r="C7" s="442">
        <v>9600</v>
      </c>
      <c r="D7" s="443"/>
      <c r="E7" s="298" t="str">
        <f t="shared" si="0"/>
        <v>是</v>
      </c>
    </row>
    <row r="8" ht="36" customHeight="1" spans="1:5">
      <c r="A8" s="438" t="s">
        <v>1204</v>
      </c>
      <c r="B8" s="439"/>
      <c r="C8" s="442">
        <v>280</v>
      </c>
      <c r="D8" s="443"/>
      <c r="E8" s="298" t="str">
        <f t="shared" si="0"/>
        <v>是</v>
      </c>
    </row>
    <row r="9" ht="36" customHeight="1" spans="1:5">
      <c r="A9" s="438" t="s">
        <v>1205</v>
      </c>
      <c r="B9" s="439"/>
      <c r="C9" s="442">
        <v>83870</v>
      </c>
      <c r="D9" s="443"/>
      <c r="E9" s="298" t="str">
        <f t="shared" si="0"/>
        <v>是</v>
      </c>
    </row>
    <row r="10" ht="36" customHeight="1" spans="1:5">
      <c r="A10" s="438" t="s">
        <v>1206</v>
      </c>
      <c r="B10" s="439"/>
      <c r="C10" s="442">
        <v>413</v>
      </c>
      <c r="D10" s="443"/>
      <c r="E10" s="298" t="str">
        <f t="shared" si="0"/>
        <v>是</v>
      </c>
    </row>
    <row r="11" ht="36" customHeight="1" spans="1:5">
      <c r="A11" s="438" t="s">
        <v>1207</v>
      </c>
      <c r="B11" s="439"/>
      <c r="C11" s="442">
        <v>60</v>
      </c>
      <c r="D11" s="443"/>
      <c r="E11" s="298" t="str">
        <f t="shared" si="0"/>
        <v>是</v>
      </c>
    </row>
    <row r="12" ht="36" customHeight="1" spans="1:5">
      <c r="A12" s="438" t="s">
        <v>1208</v>
      </c>
      <c r="B12" s="439"/>
      <c r="C12" s="442">
        <v>4418</v>
      </c>
      <c r="D12" s="443"/>
      <c r="E12" s="298" t="str">
        <f t="shared" si="0"/>
        <v>是</v>
      </c>
    </row>
    <row r="13" ht="36" customHeight="1" spans="1:5">
      <c r="A13" s="444" t="s">
        <v>1209</v>
      </c>
      <c r="B13" s="439"/>
      <c r="C13" s="440"/>
      <c r="D13" s="441"/>
      <c r="E13" s="298"/>
    </row>
    <row r="14" ht="36" customHeight="1" spans="1:5">
      <c r="A14" s="438" t="s">
        <v>1210</v>
      </c>
      <c r="B14" s="439"/>
      <c r="C14" s="442"/>
      <c r="D14" s="443"/>
      <c r="E14" s="298" t="str">
        <f t="shared" ref="E14:E22" si="1">IF(A14&lt;&gt;"",IF(SUM(B14:D14)&lt;&gt;0,"是","否"),"是")</f>
        <v>否</v>
      </c>
    </row>
    <row r="15" ht="36" customHeight="1" spans="1:5">
      <c r="A15" s="438" t="s">
        <v>1211</v>
      </c>
      <c r="B15" s="439"/>
      <c r="C15" s="442"/>
      <c r="D15" s="443"/>
      <c r="E15" s="298" t="str">
        <f t="shared" si="1"/>
        <v>否</v>
      </c>
    </row>
    <row r="16" ht="36" customHeight="1" spans="1:5">
      <c r="A16" s="438" t="s">
        <v>1212</v>
      </c>
      <c r="B16" s="439"/>
      <c r="C16" s="442"/>
      <c r="D16" s="443">
        <v>5000</v>
      </c>
      <c r="E16" s="298" t="str">
        <f t="shared" si="1"/>
        <v>是</v>
      </c>
    </row>
    <row r="17" ht="36" customHeight="1" spans="1:5">
      <c r="A17" s="438" t="s">
        <v>1213</v>
      </c>
      <c r="B17" s="439"/>
      <c r="C17" s="442">
        <v>3800</v>
      </c>
      <c r="D17" s="443"/>
      <c r="E17" s="298" t="str">
        <f t="shared" si="1"/>
        <v>是</v>
      </c>
    </row>
    <row r="18" ht="36" customHeight="1" spans="1:5">
      <c r="A18" s="438" t="s">
        <v>1214</v>
      </c>
      <c r="B18" s="439"/>
      <c r="C18" s="442">
        <v>1257</v>
      </c>
      <c r="D18" s="443"/>
      <c r="E18" s="298" t="str">
        <f t="shared" si="1"/>
        <v>是</v>
      </c>
    </row>
    <row r="19" ht="36" customHeight="1" spans="1:5">
      <c r="A19" s="438" t="s">
        <v>1215</v>
      </c>
      <c r="B19" s="439"/>
      <c r="C19" s="442">
        <v>2163</v>
      </c>
      <c r="D19" s="443"/>
      <c r="E19" s="298" t="str">
        <f t="shared" si="1"/>
        <v>是</v>
      </c>
    </row>
    <row r="20" ht="36" customHeight="1" spans="1:5">
      <c r="A20" s="438" t="s">
        <v>1216</v>
      </c>
      <c r="B20" s="439"/>
      <c r="E20" s="298" t="str">
        <f t="shared" si="1"/>
        <v>否</v>
      </c>
    </row>
    <row r="21" ht="36" customHeight="1" spans="1:5">
      <c r="A21" s="438" t="s">
        <v>1217</v>
      </c>
      <c r="B21" s="439"/>
      <c r="E21" s="298" t="str">
        <f t="shared" si="1"/>
        <v>否</v>
      </c>
    </row>
    <row r="22" ht="36" customHeight="1" spans="1:5">
      <c r="A22" s="438" t="s">
        <v>1218</v>
      </c>
      <c r="B22" s="439"/>
      <c r="E22" s="298" t="str">
        <f t="shared" si="1"/>
        <v>否</v>
      </c>
    </row>
    <row r="23" ht="36" customHeight="1" spans="1:5">
      <c r="A23" s="444" t="s">
        <v>1219</v>
      </c>
      <c r="B23" s="439"/>
      <c r="E23" s="298"/>
    </row>
    <row r="24" ht="36" customHeight="1" spans="1:5">
      <c r="A24" s="438" t="s">
        <v>1220</v>
      </c>
      <c r="B24" s="439"/>
      <c r="E24" s="298" t="str">
        <f>IF(A24&lt;&gt;"",IF(SUM(B24:D24)&lt;&gt;0,"是","否"),"是")</f>
        <v>否</v>
      </c>
    </row>
    <row r="25" ht="36" customHeight="1" spans="1:5">
      <c r="A25" s="445" t="s">
        <v>1221</v>
      </c>
      <c r="B25" s="138"/>
      <c r="E25" s="298"/>
    </row>
    <row r="26" ht="36" customHeight="1" spans="1:5">
      <c r="A26" s="446" t="s">
        <v>1222</v>
      </c>
      <c r="B26" s="446"/>
      <c r="E26" s="298" t="str">
        <f>IF(A26&lt;&gt;"",IF(SUM(B26:D26)&lt;&gt;0,"是","否"),"是")</f>
        <v>否</v>
      </c>
    </row>
  </sheetData>
  <autoFilter ref="A3:E26">
    <extLst/>
  </autoFilter>
  <mergeCells count="2">
    <mergeCell ref="A1:D1"/>
    <mergeCell ref="A26:B26"/>
  </mergeCells>
  <conditionalFormatting sqref="E4">
    <cfRule type="cellIs" dxfId="2" priority="2" stopIfTrue="1" operator="lessThan">
      <formula>0</formula>
    </cfRule>
  </conditionalFormatting>
  <conditionalFormatting sqref="E5:E2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view="pageBreakPreview" zoomScaleNormal="85" workbookViewId="0">
      <selection activeCell="A21" sqref="A21"/>
    </sheetView>
  </sheetViews>
  <sheetFormatPr defaultColWidth="9" defaultRowHeight="15" outlineLevelCol="5"/>
  <cols>
    <col min="1" max="1" width="43.6363636363636" style="173" customWidth="1"/>
    <col min="2" max="2" width="20.6363636363636" style="175" customWidth="1"/>
    <col min="3" max="3" width="20.6363636363636" style="173" customWidth="1"/>
    <col min="4" max="4" width="20" style="363" customWidth="1"/>
    <col min="5" max="5" width="12.6363636363636" style="173"/>
    <col min="6" max="16377" width="9" style="173"/>
    <col min="16378" max="16379" width="35.6363636363636" style="173"/>
    <col min="16380" max="16384" width="9" style="173"/>
  </cols>
  <sheetData>
    <row r="1" ht="45" customHeight="1" spans="1:4">
      <c r="A1" s="178" t="s">
        <v>1223</v>
      </c>
      <c r="B1" s="178"/>
      <c r="C1" s="178"/>
      <c r="D1" s="178"/>
    </row>
    <row r="2" ht="20.1" customHeight="1" spans="1:4">
      <c r="A2" s="179"/>
      <c r="B2" s="179"/>
      <c r="C2" s="421"/>
      <c r="D2" s="422" t="s">
        <v>1</v>
      </c>
    </row>
    <row r="3" s="174" customFormat="1" ht="45" customHeight="1" spans="1:4">
      <c r="A3" s="181" t="s">
        <v>1224</v>
      </c>
      <c r="B3" s="181" t="s">
        <v>1221</v>
      </c>
      <c r="C3" s="423" t="s">
        <v>1225</v>
      </c>
      <c r="D3" s="423" t="s">
        <v>1226</v>
      </c>
    </row>
    <row r="4" ht="36" customHeight="1" spans="1:4">
      <c r="A4" s="424" t="s">
        <v>1227</v>
      </c>
      <c r="B4" s="425"/>
      <c r="C4" s="425"/>
      <c r="D4" s="425"/>
    </row>
    <row r="5" ht="36" customHeight="1" spans="1:6">
      <c r="A5" s="186" t="s">
        <v>1228</v>
      </c>
      <c r="B5" s="183"/>
      <c r="C5" s="183"/>
      <c r="D5" s="426"/>
      <c r="F5" s="173" t="s">
        <v>1229</v>
      </c>
    </row>
    <row r="6" ht="36" customHeight="1" spans="1:4">
      <c r="A6" s="186"/>
      <c r="B6" s="183"/>
      <c r="C6" s="183"/>
      <c r="D6" s="426"/>
    </row>
    <row r="7" ht="36" customHeight="1" spans="1:4">
      <c r="A7" s="186"/>
      <c r="B7" s="183"/>
      <c r="C7" s="183"/>
      <c r="D7" s="426"/>
    </row>
    <row r="8" ht="36" customHeight="1" spans="1:4">
      <c r="A8" s="186"/>
      <c r="B8" s="183"/>
      <c r="C8" s="183"/>
      <c r="D8" s="426"/>
    </row>
    <row r="9" ht="36" customHeight="1" spans="1:4">
      <c r="A9" s="186"/>
      <c r="B9" s="183"/>
      <c r="C9" s="183"/>
      <c r="D9" s="426"/>
    </row>
    <row r="10" ht="36" customHeight="1" spans="1:4">
      <c r="A10" s="186"/>
      <c r="B10" s="183"/>
      <c r="C10" s="183"/>
      <c r="D10" s="426"/>
    </row>
    <row r="11" ht="36" customHeight="1" spans="1:4">
      <c r="A11" s="186"/>
      <c r="B11" s="183"/>
      <c r="C11" s="183"/>
      <c r="D11" s="426"/>
    </row>
    <row r="12" ht="36" customHeight="1" spans="1:4">
      <c r="A12" s="186"/>
      <c r="B12" s="183"/>
      <c r="C12" s="183"/>
      <c r="D12" s="426"/>
    </row>
    <row r="13" ht="36" customHeight="1" spans="1:4">
      <c r="A13" s="186"/>
      <c r="B13" s="183"/>
      <c r="C13" s="183"/>
      <c r="D13" s="426"/>
    </row>
    <row r="14" ht="36" customHeight="1" spans="1:4">
      <c r="A14" s="186"/>
      <c r="B14" s="183"/>
      <c r="C14" s="183"/>
      <c r="D14" s="426"/>
    </row>
    <row r="15" ht="36" customHeight="1" spans="1:4">
      <c r="A15" s="186"/>
      <c r="B15" s="183"/>
      <c r="C15" s="183"/>
      <c r="D15" s="426"/>
    </row>
    <row r="16" ht="36" customHeight="1" spans="1:4">
      <c r="A16" s="186"/>
      <c r="B16" s="183"/>
      <c r="C16" s="183"/>
      <c r="D16" s="426"/>
    </row>
    <row r="17" ht="36" customHeight="1" spans="1:4">
      <c r="A17" s="186"/>
      <c r="B17" s="183"/>
      <c r="C17" s="183"/>
      <c r="D17" s="426"/>
    </row>
    <row r="18" ht="36" customHeight="1" spans="1:4">
      <c r="A18" s="186"/>
      <c r="B18" s="183"/>
      <c r="C18" s="183"/>
      <c r="D18" s="426"/>
    </row>
    <row r="19" ht="36" customHeight="1" spans="1:4">
      <c r="A19" s="186"/>
      <c r="B19" s="183"/>
      <c r="C19" s="183"/>
      <c r="D19" s="426"/>
    </row>
    <row r="20" ht="36" customHeight="1" spans="1:4">
      <c r="A20" s="427" t="s">
        <v>1230</v>
      </c>
      <c r="B20" s="183"/>
      <c r="C20" s="183"/>
      <c r="D20" s="426"/>
    </row>
    <row r="21" ht="36" customHeight="1" spans="1:4">
      <c r="A21" s="428" t="s">
        <v>1231</v>
      </c>
      <c r="B21" s="429"/>
      <c r="C21" s="429"/>
      <c r="D21" s="429"/>
    </row>
    <row r="22" spans="2:4">
      <c r="B22" s="430"/>
      <c r="C22" s="431"/>
      <c r="D22" s="432"/>
    </row>
    <row r="23" spans="3:3">
      <c r="C23" s="433"/>
    </row>
    <row r="24" spans="3:3">
      <c r="C24" s="433"/>
    </row>
    <row r="25" spans="3:3">
      <c r="C25" s="433"/>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D10" sqref="D10"/>
    </sheetView>
  </sheetViews>
  <sheetFormatPr defaultColWidth="9" defaultRowHeight="14" outlineLevelCol="4"/>
  <cols>
    <col min="1" max="1" width="37.7545454545455" style="391" customWidth="1"/>
    <col min="2" max="2" width="22" style="391" customWidth="1"/>
    <col min="3" max="4" width="23.8818181818182" style="391" customWidth="1"/>
    <col min="5" max="5" width="24.5" style="391" customWidth="1"/>
    <col min="6" max="248" width="9" style="391"/>
    <col min="249" max="16384" width="9" style="1"/>
  </cols>
  <sheetData>
    <row r="1" s="391" customFormat="1" ht="40.5" customHeight="1" spans="1:5">
      <c r="A1" s="393" t="s">
        <v>1232</v>
      </c>
      <c r="B1" s="393"/>
      <c r="C1" s="393"/>
      <c r="D1" s="393"/>
      <c r="E1" s="393"/>
    </row>
    <row r="2" s="391" customFormat="1" ht="17" customHeight="1" spans="1:5">
      <c r="A2" s="408"/>
      <c r="B2" s="408"/>
      <c r="C2" s="408"/>
      <c r="D2" s="409"/>
      <c r="E2" s="180" t="s">
        <v>1</v>
      </c>
    </row>
    <row r="3" s="1" customFormat="1" ht="24.95" customHeight="1" spans="1:5">
      <c r="A3" s="410" t="s">
        <v>3</v>
      </c>
      <c r="B3" s="410" t="s">
        <v>129</v>
      </c>
      <c r="C3" s="410" t="s">
        <v>5</v>
      </c>
      <c r="D3" s="411" t="s">
        <v>1233</v>
      </c>
      <c r="E3" s="412"/>
    </row>
    <row r="4" s="1" customFormat="1" ht="24.95" customHeight="1" spans="1:5">
      <c r="A4" s="413"/>
      <c r="B4" s="413"/>
      <c r="C4" s="413"/>
      <c r="D4" s="181" t="s">
        <v>1234</v>
      </c>
      <c r="E4" s="181" t="s">
        <v>1235</v>
      </c>
    </row>
    <row r="5" s="391" customFormat="1" ht="35" customHeight="1" spans="1:5">
      <c r="A5" s="414" t="s">
        <v>1221</v>
      </c>
      <c r="B5" s="415">
        <f>B6+B7+B8</f>
        <v>980</v>
      </c>
      <c r="C5" s="415">
        <f>C6+C7+C8</f>
        <v>978</v>
      </c>
      <c r="D5" s="415">
        <f>D6+D7+D8</f>
        <v>-2</v>
      </c>
      <c r="E5" s="416">
        <f t="shared" ref="E5:E8" si="0">D5/B5</f>
        <v>-0.00204081632653061</v>
      </c>
    </row>
    <row r="6" s="391" customFormat="1" ht="35" customHeight="1" spans="1:5">
      <c r="A6" s="167" t="s">
        <v>1236</v>
      </c>
      <c r="B6" s="415"/>
      <c r="C6" s="417"/>
      <c r="D6" s="417"/>
      <c r="E6" s="418"/>
    </row>
    <row r="7" s="391" customFormat="1" ht="35" customHeight="1" spans="1:5">
      <c r="A7" s="167" t="s">
        <v>1237</v>
      </c>
      <c r="B7" s="415">
        <v>300</v>
      </c>
      <c r="C7" s="415">
        <v>299</v>
      </c>
      <c r="D7" s="415">
        <f t="shared" ref="D7:D10" si="1">C7-B7</f>
        <v>-1</v>
      </c>
      <c r="E7" s="416">
        <f t="shared" si="0"/>
        <v>-0.00333333333333333</v>
      </c>
    </row>
    <row r="8" s="391" customFormat="1" ht="35" customHeight="1" spans="1:5">
      <c r="A8" s="167" t="s">
        <v>1238</v>
      </c>
      <c r="B8" s="415">
        <f>B9+B10</f>
        <v>680</v>
      </c>
      <c r="C8" s="415">
        <v>679</v>
      </c>
      <c r="D8" s="415">
        <f t="shared" si="1"/>
        <v>-1</v>
      </c>
      <c r="E8" s="416">
        <f t="shared" si="0"/>
        <v>-0.00147058823529412</v>
      </c>
    </row>
    <row r="9" s="391" customFormat="1" ht="35" customHeight="1" spans="1:5">
      <c r="A9" s="143" t="s">
        <v>1239</v>
      </c>
      <c r="B9" s="415"/>
      <c r="C9" s="415"/>
      <c r="D9" s="415"/>
      <c r="E9" s="418"/>
    </row>
    <row r="10" s="391" customFormat="1" ht="35" customHeight="1" spans="1:5">
      <c r="A10" s="143" t="s">
        <v>1240</v>
      </c>
      <c r="B10" s="415">
        <v>680</v>
      </c>
      <c r="C10" s="415">
        <v>679</v>
      </c>
      <c r="D10" s="415">
        <f t="shared" si="1"/>
        <v>-1</v>
      </c>
      <c r="E10" s="416">
        <f>D10/B10</f>
        <v>-0.00147058823529412</v>
      </c>
    </row>
    <row r="11" s="391" customFormat="1" ht="249" customHeight="1" spans="1:5">
      <c r="A11" s="419" t="s">
        <v>1241</v>
      </c>
      <c r="B11" s="420"/>
      <c r="C11" s="420"/>
      <c r="D11" s="420"/>
      <c r="E11" s="42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showZeros="0" view="pageBreakPreview" zoomScaleNormal="115" topLeftCell="B1" workbookViewId="0">
      <selection activeCell="D37" sqref="D37"/>
    </sheetView>
  </sheetViews>
  <sheetFormatPr defaultColWidth="9" defaultRowHeight="15" outlineLevelCol="5"/>
  <cols>
    <col min="1" max="1" width="20.6363636363636" style="173" hidden="1" customWidth="1"/>
    <col min="2" max="2" width="50.7545454545455" style="173" customWidth="1"/>
    <col min="3" max="4" width="20.6363636363636" style="173" customWidth="1"/>
    <col min="5" max="5" width="20.6363636363636" style="363" customWidth="1"/>
    <col min="6" max="6" width="3.75454545454545" style="173" customWidth="1"/>
    <col min="7" max="16357" width="9" style="173"/>
    <col min="16358" max="16358" width="45.6363636363636" style="173"/>
    <col min="16359" max="16384" width="9" style="173"/>
  </cols>
  <sheetData>
    <row r="1" s="391" customFormat="1" ht="40.5" customHeight="1" spans="1:5">
      <c r="A1" s="393" t="s">
        <v>1242</v>
      </c>
      <c r="B1" s="393"/>
      <c r="C1" s="393"/>
      <c r="D1" s="393"/>
      <c r="E1" s="393"/>
    </row>
    <row r="2" s="361" customFormat="1" ht="20.1" customHeight="1" spans="1:6">
      <c r="A2" s="364"/>
      <c r="B2" s="365"/>
      <c r="C2" s="366"/>
      <c r="D2" s="365"/>
      <c r="E2" s="367" t="s">
        <v>1</v>
      </c>
      <c r="F2" s="364"/>
    </row>
    <row r="3" s="362" customFormat="1" ht="45" customHeight="1" spans="1:6">
      <c r="A3" s="368" t="s">
        <v>2</v>
      </c>
      <c r="B3" s="369" t="s">
        <v>3</v>
      </c>
      <c r="C3" s="196" t="s">
        <v>4</v>
      </c>
      <c r="D3" s="196" t="s">
        <v>5</v>
      </c>
      <c r="E3" s="196" t="s">
        <v>6</v>
      </c>
      <c r="F3" s="370" t="s">
        <v>135</v>
      </c>
    </row>
    <row r="4" s="362" customFormat="1" ht="36" customHeight="1" spans="1:6">
      <c r="A4" s="330" t="s">
        <v>1243</v>
      </c>
      <c r="B4" s="323" t="s">
        <v>1244</v>
      </c>
      <c r="C4" s="325"/>
      <c r="D4" s="325"/>
      <c r="E4" s="339"/>
      <c r="F4" s="371" t="str">
        <f t="shared" ref="F4:F37" si="0">IF(LEN(A4)=7,"是",IF(B4&lt;&gt;"",IF(SUM(C4:D4)&lt;&gt;0,"是","否"),"是"))</f>
        <v>是</v>
      </c>
    </row>
    <row r="5" ht="36" customHeight="1" spans="1:6">
      <c r="A5" s="330" t="s">
        <v>1245</v>
      </c>
      <c r="B5" s="323" t="s">
        <v>1246</v>
      </c>
      <c r="C5" s="325"/>
      <c r="D5" s="325"/>
      <c r="E5" s="372"/>
      <c r="F5" s="371" t="str">
        <f t="shared" si="0"/>
        <v>是</v>
      </c>
    </row>
    <row r="6" ht="36" customHeight="1" spans="1:6">
      <c r="A6" s="330" t="s">
        <v>1247</v>
      </c>
      <c r="B6" s="323" t="s">
        <v>1248</v>
      </c>
      <c r="C6" s="325"/>
      <c r="D6" s="325"/>
      <c r="E6" s="372"/>
      <c r="F6" s="371" t="str">
        <f t="shared" si="0"/>
        <v>是</v>
      </c>
    </row>
    <row r="7" ht="36" customHeight="1" spans="1:6">
      <c r="A7" s="330" t="s">
        <v>1249</v>
      </c>
      <c r="B7" s="323" t="s">
        <v>1250</v>
      </c>
      <c r="C7" s="325"/>
      <c r="D7" s="325"/>
      <c r="E7" s="372"/>
      <c r="F7" s="371" t="str">
        <f t="shared" si="0"/>
        <v>是</v>
      </c>
    </row>
    <row r="8" ht="36" customHeight="1" spans="1:6">
      <c r="A8" s="330" t="s">
        <v>1251</v>
      </c>
      <c r="B8" s="323" t="s">
        <v>1252</v>
      </c>
      <c r="C8" s="325"/>
      <c r="D8" s="325"/>
      <c r="E8" s="372"/>
      <c r="F8" s="371" t="str">
        <f t="shared" si="0"/>
        <v>是</v>
      </c>
    </row>
    <row r="9" ht="36" customHeight="1" spans="1:6">
      <c r="A9" s="330" t="s">
        <v>1253</v>
      </c>
      <c r="B9" s="323" t="s">
        <v>1254</v>
      </c>
      <c r="C9" s="325"/>
      <c r="D9" s="325"/>
      <c r="E9" s="372"/>
      <c r="F9" s="371" t="str">
        <f t="shared" si="0"/>
        <v>是</v>
      </c>
    </row>
    <row r="10" ht="36" customHeight="1" spans="1:6">
      <c r="A10" s="330" t="s">
        <v>1255</v>
      </c>
      <c r="B10" s="323" t="s">
        <v>1256</v>
      </c>
      <c r="C10" s="325">
        <f>SUM(C11:C15)</f>
        <v>47554</v>
      </c>
      <c r="D10" s="325">
        <f>SUM(D11:D15)</f>
        <v>70000</v>
      </c>
      <c r="E10" s="340">
        <f t="shared" ref="E10:E15" si="1">IF(C10&lt;&gt;0,D10/C10-1,"")</f>
        <v>0.472010766707322</v>
      </c>
      <c r="F10" s="371" t="str">
        <f t="shared" si="0"/>
        <v>是</v>
      </c>
    </row>
    <row r="11" ht="36" customHeight="1" spans="1:6">
      <c r="A11" s="330" t="s">
        <v>1257</v>
      </c>
      <c r="B11" s="328" t="s">
        <v>1258</v>
      </c>
      <c r="C11" s="373">
        <v>42328</v>
      </c>
      <c r="D11" s="373">
        <v>65979</v>
      </c>
      <c r="E11" s="341">
        <f t="shared" si="1"/>
        <v>0.558755433755434</v>
      </c>
      <c r="F11" s="371" t="str">
        <f t="shared" si="0"/>
        <v>是</v>
      </c>
    </row>
    <row r="12" ht="36" customHeight="1" spans="1:6">
      <c r="A12" s="330" t="s">
        <v>1259</v>
      </c>
      <c r="B12" s="328" t="s">
        <v>1260</v>
      </c>
      <c r="C12" s="329"/>
      <c r="D12" s="329"/>
      <c r="E12" s="374"/>
      <c r="F12" s="371" t="str">
        <f t="shared" si="0"/>
        <v>否</v>
      </c>
    </row>
    <row r="13" ht="36" customHeight="1" spans="1:6">
      <c r="A13" s="330" t="s">
        <v>1261</v>
      </c>
      <c r="B13" s="328" t="s">
        <v>1262</v>
      </c>
      <c r="C13" s="373">
        <v>6500</v>
      </c>
      <c r="D13" s="373">
        <v>6000</v>
      </c>
      <c r="E13" s="341">
        <f t="shared" si="1"/>
        <v>-0.0769230769230769</v>
      </c>
      <c r="F13" s="371" t="str">
        <f t="shared" si="0"/>
        <v>是</v>
      </c>
    </row>
    <row r="14" ht="36" customHeight="1" spans="1:6">
      <c r="A14" s="330" t="s">
        <v>1263</v>
      </c>
      <c r="B14" s="328" t="s">
        <v>1264</v>
      </c>
      <c r="C14" s="373">
        <v>-1324</v>
      </c>
      <c r="D14" s="373">
        <v>-1979</v>
      </c>
      <c r="E14" s="341">
        <f t="shared" si="1"/>
        <v>0.494712990936556</v>
      </c>
      <c r="F14" s="371" t="str">
        <f t="shared" si="0"/>
        <v>是</v>
      </c>
    </row>
    <row r="15" ht="36" customHeight="1" spans="1:6">
      <c r="A15" s="330" t="s">
        <v>1265</v>
      </c>
      <c r="B15" s="328" t="s">
        <v>1266</v>
      </c>
      <c r="C15" s="373">
        <v>50</v>
      </c>
      <c r="D15" s="373"/>
      <c r="E15" s="341">
        <f t="shared" si="1"/>
        <v>-1</v>
      </c>
      <c r="F15" s="371" t="str">
        <f t="shared" si="0"/>
        <v>是</v>
      </c>
    </row>
    <row r="16" ht="36" customHeight="1" spans="1:6">
      <c r="A16" s="375" t="s">
        <v>1267</v>
      </c>
      <c r="B16" s="182" t="s">
        <v>1268</v>
      </c>
      <c r="C16" s="325"/>
      <c r="D16" s="325"/>
      <c r="E16" s="372"/>
      <c r="F16" s="371" t="str">
        <f t="shared" si="0"/>
        <v>是</v>
      </c>
    </row>
    <row r="17" ht="36" customHeight="1" spans="1:6">
      <c r="A17" s="375" t="s">
        <v>1269</v>
      </c>
      <c r="B17" s="182" t="s">
        <v>1270</v>
      </c>
      <c r="C17" s="325"/>
      <c r="D17" s="325"/>
      <c r="E17" s="372"/>
      <c r="F17" s="371" t="str">
        <f t="shared" si="0"/>
        <v>是</v>
      </c>
    </row>
    <row r="18" ht="36" customHeight="1" spans="1:6">
      <c r="A18" s="375" t="s">
        <v>1271</v>
      </c>
      <c r="B18" s="206" t="s">
        <v>1272</v>
      </c>
      <c r="C18" s="329"/>
      <c r="D18" s="329"/>
      <c r="E18" s="374"/>
      <c r="F18" s="371" t="str">
        <f t="shared" si="0"/>
        <v>否</v>
      </c>
    </row>
    <row r="19" ht="36" customHeight="1" spans="1:6">
      <c r="A19" s="375" t="s">
        <v>1273</v>
      </c>
      <c r="B19" s="206" t="s">
        <v>1274</v>
      </c>
      <c r="C19" s="329"/>
      <c r="D19" s="329"/>
      <c r="E19" s="374"/>
      <c r="F19" s="371" t="str">
        <f t="shared" si="0"/>
        <v>否</v>
      </c>
    </row>
    <row r="20" ht="36" customHeight="1" spans="1:6">
      <c r="A20" s="375" t="s">
        <v>1275</v>
      </c>
      <c r="B20" s="182" t="s">
        <v>1276</v>
      </c>
      <c r="C20" s="347">
        <v>2918</v>
      </c>
      <c r="D20" s="347">
        <v>1500</v>
      </c>
      <c r="E20" s="340">
        <f>IF(C20&lt;&gt;0,D20/C20-1,"")</f>
        <v>-0.485949280328992</v>
      </c>
      <c r="F20" s="371" t="str">
        <f t="shared" si="0"/>
        <v>是</v>
      </c>
    </row>
    <row r="21" ht="36" customHeight="1" spans="1:6">
      <c r="A21" s="375" t="s">
        <v>1277</v>
      </c>
      <c r="B21" s="182" t="s">
        <v>1278</v>
      </c>
      <c r="C21" s="325"/>
      <c r="D21" s="325"/>
      <c r="E21" s="372"/>
      <c r="F21" s="371" t="str">
        <f t="shared" si="0"/>
        <v>是</v>
      </c>
    </row>
    <row r="22" ht="36" customHeight="1" spans="1:6">
      <c r="A22" s="375" t="s">
        <v>1279</v>
      </c>
      <c r="B22" s="182" t="s">
        <v>1280</v>
      </c>
      <c r="C22" s="325"/>
      <c r="D22" s="325"/>
      <c r="E22" s="372"/>
      <c r="F22" s="371" t="str">
        <f t="shared" si="0"/>
        <v>是</v>
      </c>
    </row>
    <row r="23" ht="36" customHeight="1" spans="1:6">
      <c r="A23" s="330" t="s">
        <v>1281</v>
      </c>
      <c r="B23" s="323" t="s">
        <v>1282</v>
      </c>
      <c r="C23" s="325"/>
      <c r="D23" s="325"/>
      <c r="E23" s="372"/>
      <c r="F23" s="371" t="str">
        <f t="shared" si="0"/>
        <v>是</v>
      </c>
    </row>
    <row r="24" ht="36" customHeight="1" spans="1:6">
      <c r="A24" s="330" t="s">
        <v>1283</v>
      </c>
      <c r="B24" s="323" t="s">
        <v>1284</v>
      </c>
      <c r="C24" s="325"/>
      <c r="D24" s="325"/>
      <c r="E24" s="372"/>
      <c r="F24" s="371" t="str">
        <f t="shared" si="0"/>
        <v>是</v>
      </c>
    </row>
    <row r="25" ht="36" customHeight="1" spans="1:6">
      <c r="A25" s="330" t="s">
        <v>1285</v>
      </c>
      <c r="B25" s="323" t="s">
        <v>1286</v>
      </c>
      <c r="C25" s="325"/>
      <c r="D25" s="325"/>
      <c r="E25" s="372"/>
      <c r="F25" s="371" t="str">
        <f t="shared" si="0"/>
        <v>是</v>
      </c>
    </row>
    <row r="26" ht="36" customHeight="1" spans="1:6">
      <c r="A26" s="330" t="s">
        <v>1287</v>
      </c>
      <c r="B26" s="323" t="s">
        <v>1288</v>
      </c>
      <c r="C26" s="325"/>
      <c r="D26" s="325"/>
      <c r="E26" s="372"/>
      <c r="F26" s="371" t="str">
        <f t="shared" si="0"/>
        <v>是</v>
      </c>
    </row>
    <row r="27" ht="36" customHeight="1" spans="1:6">
      <c r="A27" s="330" t="s">
        <v>1289</v>
      </c>
      <c r="B27" s="323" t="s">
        <v>1290</v>
      </c>
      <c r="C27" s="347">
        <v>23959</v>
      </c>
      <c r="D27" s="347">
        <v>28621</v>
      </c>
      <c r="E27" s="340">
        <f>IF(C27&lt;&gt;0,D27/C27-1,"")</f>
        <v>0.194582411619851</v>
      </c>
      <c r="F27" s="371" t="str">
        <f t="shared" si="0"/>
        <v>是</v>
      </c>
    </row>
    <row r="28" ht="36" customHeight="1" spans="1:6">
      <c r="A28" s="330"/>
      <c r="B28" s="328"/>
      <c r="C28" s="329"/>
      <c r="D28" s="329"/>
      <c r="E28" s="374"/>
      <c r="F28" s="371" t="str">
        <f t="shared" si="0"/>
        <v>是</v>
      </c>
    </row>
    <row r="29" ht="36" customHeight="1" spans="1:6">
      <c r="A29" s="345"/>
      <c r="B29" s="346" t="s">
        <v>1291</v>
      </c>
      <c r="C29" s="347">
        <f>SUM(C4,C5,C6,C7,C8,C9,C10,C16,C17,C20,C21,C22,C23,C24,C25,C26,C27)</f>
        <v>74431</v>
      </c>
      <c r="D29" s="347">
        <f>SUM(D4,D5,D6,D7,D8,D9,D10,D16,D17,D20,D21,D22,D23,D24,D25,D26,D27)</f>
        <v>100121</v>
      </c>
      <c r="E29" s="340">
        <f>IF(C29&lt;&gt;0,D29/C29-1,"")</f>
        <v>0.345151885639048</v>
      </c>
      <c r="F29" s="371" t="str">
        <f t="shared" si="0"/>
        <v>是</v>
      </c>
    </row>
    <row r="30" ht="36" customHeight="1" spans="1:6">
      <c r="A30" s="376">
        <v>105</v>
      </c>
      <c r="B30" s="377" t="s">
        <v>1292</v>
      </c>
      <c r="C30" s="355">
        <v>205996</v>
      </c>
      <c r="D30" s="355">
        <v>32400</v>
      </c>
      <c r="E30" s="378"/>
      <c r="F30" s="371" t="str">
        <f t="shared" si="0"/>
        <v>是</v>
      </c>
    </row>
    <row r="31" ht="36" customHeight="1" spans="1:6">
      <c r="A31" s="403">
        <v>110</v>
      </c>
      <c r="B31" s="404" t="s">
        <v>59</v>
      </c>
      <c r="C31" s="379">
        <f>C30+C32+C35</f>
        <v>255672</v>
      </c>
      <c r="D31" s="379">
        <f>D30+D32+D35</f>
        <v>53367</v>
      </c>
      <c r="E31" s="378"/>
      <c r="F31" s="371" t="str">
        <f t="shared" si="0"/>
        <v>是</v>
      </c>
    </row>
    <row r="32" ht="36" customHeight="1" spans="1:6">
      <c r="A32" s="403">
        <v>11004</v>
      </c>
      <c r="B32" s="404" t="s">
        <v>1293</v>
      </c>
      <c r="C32" s="382">
        <v>6302</v>
      </c>
      <c r="D32" s="382">
        <v>10000</v>
      </c>
      <c r="E32" s="378"/>
      <c r="F32" s="371" t="str">
        <f t="shared" si="0"/>
        <v>是</v>
      </c>
    </row>
    <row r="33" ht="36" customHeight="1" spans="1:6">
      <c r="A33" s="405">
        <v>1100402</v>
      </c>
      <c r="B33" s="406" t="s">
        <v>1294</v>
      </c>
      <c r="C33" s="383"/>
      <c r="D33" s="384"/>
      <c r="E33" s="385"/>
      <c r="F33" s="371" t="str">
        <f t="shared" si="0"/>
        <v>是</v>
      </c>
    </row>
    <row r="34" ht="36" customHeight="1" spans="1:6">
      <c r="A34" s="405">
        <v>1100403</v>
      </c>
      <c r="B34" s="406" t="s">
        <v>1295</v>
      </c>
      <c r="C34" s="383"/>
      <c r="D34" s="384"/>
      <c r="E34" s="385"/>
      <c r="F34" s="371" t="str">
        <f t="shared" si="0"/>
        <v>是</v>
      </c>
    </row>
    <row r="35" ht="36" customHeight="1" spans="1:6">
      <c r="A35" s="405">
        <v>11008</v>
      </c>
      <c r="B35" s="406" t="s">
        <v>62</v>
      </c>
      <c r="C35" s="386">
        <v>43374</v>
      </c>
      <c r="D35" s="386">
        <f>8815+2152</f>
        <v>10967</v>
      </c>
      <c r="E35" s="385"/>
      <c r="F35" s="371" t="str">
        <f t="shared" si="0"/>
        <v>是</v>
      </c>
    </row>
    <row r="36" ht="36" customHeight="1" spans="1:6">
      <c r="A36" s="405">
        <v>11009</v>
      </c>
      <c r="B36" s="406" t="s">
        <v>63</v>
      </c>
      <c r="C36" s="383">
        <v>0</v>
      </c>
      <c r="D36" s="384"/>
      <c r="E36" s="385"/>
      <c r="F36" s="371" t="str">
        <f t="shared" si="0"/>
        <v>否</v>
      </c>
    </row>
    <row r="37" ht="36" customHeight="1" spans="1:6">
      <c r="A37" s="389"/>
      <c r="B37" s="390" t="s">
        <v>66</v>
      </c>
      <c r="C37" s="382">
        <f>C31+C29</f>
        <v>330103</v>
      </c>
      <c r="D37" s="382">
        <f>D31+D29</f>
        <v>153488</v>
      </c>
      <c r="E37" s="378"/>
      <c r="F37" s="371" t="str">
        <f t="shared" si="0"/>
        <v>是</v>
      </c>
    </row>
    <row r="38" spans="3:4">
      <c r="C38" s="407"/>
      <c r="D38" s="407"/>
    </row>
    <row r="40" spans="3:4">
      <c r="C40" s="407"/>
      <c r="D40" s="407"/>
    </row>
    <row r="42" spans="3:4">
      <c r="C42" s="407"/>
      <c r="D42" s="407"/>
    </row>
    <row r="43" spans="3:4">
      <c r="C43" s="407"/>
      <c r="D43" s="407"/>
    </row>
    <row r="45" spans="3:4">
      <c r="C45" s="407"/>
      <c r="D45" s="407"/>
    </row>
    <row r="46" spans="3:4">
      <c r="C46" s="407"/>
      <c r="D46" s="407"/>
    </row>
    <row r="47" spans="3:4">
      <c r="C47" s="407"/>
      <c r="D47" s="407"/>
    </row>
    <row r="48" spans="3:4">
      <c r="C48" s="407"/>
      <c r="D48" s="407"/>
    </row>
    <row r="50" spans="3:4">
      <c r="C50" s="407"/>
      <c r="D50" s="407"/>
    </row>
  </sheetData>
  <autoFilter ref="A3:F37">
    <extLst/>
  </autoFilter>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8"/>
  <sheetViews>
    <sheetView showGridLines="0" showZeros="0" tabSelected="1" view="pageBreakPreview" zoomScaleNormal="115" workbookViewId="0">
      <pane xSplit="1" ySplit="3" topLeftCell="B268" activePane="bottomRight" state="frozen"/>
      <selection/>
      <selection pane="topRight"/>
      <selection pane="bottomLeft"/>
      <selection pane="bottomRight" activeCell="D275" sqref="D275"/>
    </sheetView>
  </sheetViews>
  <sheetFormatPr defaultColWidth="9" defaultRowHeight="15"/>
  <cols>
    <col min="1" max="1" width="21.5" style="310" customWidth="1"/>
    <col min="2" max="2" width="50.7545454545455" style="310" customWidth="1"/>
    <col min="3" max="4" width="20.6363636363636" style="310" customWidth="1"/>
    <col min="5" max="5" width="20.6363636363636" style="392" customWidth="1"/>
    <col min="6" max="6" width="3.75454545454545" style="312" customWidth="1"/>
    <col min="7" max="7" width="9" style="310" customWidth="1"/>
    <col min="8" max="16384" width="9" style="310"/>
  </cols>
  <sheetData>
    <row r="1" s="391" customFormat="1" ht="45" customHeight="1" spans="1:16384">
      <c r="A1" s="393"/>
      <c r="B1" s="311" t="s">
        <v>1296</v>
      </c>
      <c r="C1" s="311"/>
      <c r="D1" s="311"/>
      <c r="E1" s="311"/>
      <c r="XFC1" s="310"/>
      <c r="XFD1" s="310"/>
    </row>
    <row r="2" s="313" customFormat="1" ht="20.1" customHeight="1" spans="2:6">
      <c r="B2" s="314"/>
      <c r="C2" s="314"/>
      <c r="D2" s="314"/>
      <c r="E2" s="315" t="s">
        <v>1</v>
      </c>
      <c r="F2" s="316"/>
    </row>
    <row r="3" s="321" customFormat="1" ht="45" customHeight="1" spans="1:7">
      <c r="A3" s="317" t="s">
        <v>2</v>
      </c>
      <c r="B3" s="318" t="s">
        <v>3</v>
      </c>
      <c r="C3" s="319" t="s">
        <v>4</v>
      </c>
      <c r="D3" s="319" t="s">
        <v>5</v>
      </c>
      <c r="E3" s="319" t="s">
        <v>6</v>
      </c>
      <c r="F3" s="320" t="s">
        <v>135</v>
      </c>
      <c r="G3" s="321" t="s">
        <v>136</v>
      </c>
    </row>
    <row r="4" ht="38" customHeight="1" spans="1:7">
      <c r="A4" s="322" t="s">
        <v>80</v>
      </c>
      <c r="B4" s="323" t="s">
        <v>1297</v>
      </c>
      <c r="C4" s="325"/>
      <c r="D4" s="325">
        <f>D5+D11+D17+D19</f>
        <v>40</v>
      </c>
      <c r="E4" s="339"/>
      <c r="F4" s="327" t="str">
        <f t="shared" ref="F4:F55" si="0">IF(LEN(A4)=3,"是",IF(B4&lt;&gt;"",IF(SUM(C4:D4)&lt;&gt;0,"是","否"),"是"))</f>
        <v>是</v>
      </c>
      <c r="G4" s="310" t="str">
        <f t="shared" ref="G4:G55" si="1">IF(LEN(A4)=3,"类",IF(LEN(A4)=5,"款","项"))</f>
        <v>类</v>
      </c>
    </row>
    <row r="5" ht="38" customHeight="1" spans="1:7">
      <c r="A5" s="330" t="s">
        <v>1298</v>
      </c>
      <c r="B5" s="328" t="s">
        <v>1299</v>
      </c>
      <c r="C5" s="329"/>
      <c r="D5" s="329">
        <f>SUM(D6:D10)</f>
        <v>40</v>
      </c>
      <c r="E5" s="334"/>
      <c r="F5" s="327" t="str">
        <f t="shared" si="0"/>
        <v>是</v>
      </c>
      <c r="G5" s="310" t="str">
        <f t="shared" si="1"/>
        <v>款</v>
      </c>
    </row>
    <row r="6" ht="38" customHeight="1" spans="1:7">
      <c r="A6" s="330" t="s">
        <v>1300</v>
      </c>
      <c r="B6" s="331" t="s">
        <v>1301</v>
      </c>
      <c r="C6" s="332"/>
      <c r="D6" s="333">
        <v>40</v>
      </c>
      <c r="E6" s="334"/>
      <c r="F6" s="327" t="str">
        <f t="shared" si="0"/>
        <v>是</v>
      </c>
      <c r="G6" s="310" t="str">
        <f t="shared" si="1"/>
        <v>项</v>
      </c>
    </row>
    <row r="7" ht="38" customHeight="1" spans="1:7">
      <c r="A7" s="330" t="s">
        <v>1302</v>
      </c>
      <c r="B7" s="331" t="s">
        <v>1303</v>
      </c>
      <c r="C7" s="332"/>
      <c r="D7" s="332"/>
      <c r="E7" s="334"/>
      <c r="F7" s="327" t="str">
        <f t="shared" si="0"/>
        <v>否</v>
      </c>
      <c r="G7" s="310" t="str">
        <f t="shared" si="1"/>
        <v>项</v>
      </c>
    </row>
    <row r="8" ht="38" customHeight="1" spans="1:7">
      <c r="A8" s="330" t="s">
        <v>1304</v>
      </c>
      <c r="B8" s="331" t="s">
        <v>1305</v>
      </c>
      <c r="C8" s="332"/>
      <c r="D8" s="332"/>
      <c r="E8" s="334"/>
      <c r="F8" s="327" t="str">
        <f t="shared" si="0"/>
        <v>否</v>
      </c>
      <c r="G8" s="310" t="str">
        <f t="shared" si="1"/>
        <v>项</v>
      </c>
    </row>
    <row r="9" s="303" customFormat="1" ht="38" customHeight="1" spans="1:7">
      <c r="A9" s="330" t="s">
        <v>1306</v>
      </c>
      <c r="B9" s="331" t="s">
        <v>1307</v>
      </c>
      <c r="C9" s="332"/>
      <c r="D9" s="332"/>
      <c r="E9" s="334"/>
      <c r="F9" s="327" t="str">
        <f t="shared" si="0"/>
        <v>否</v>
      </c>
      <c r="G9" s="310" t="str">
        <f t="shared" si="1"/>
        <v>项</v>
      </c>
    </row>
    <row r="10" ht="38" customHeight="1" spans="1:7">
      <c r="A10" s="330" t="s">
        <v>1308</v>
      </c>
      <c r="B10" s="331" t="s">
        <v>1309</v>
      </c>
      <c r="C10" s="332"/>
      <c r="D10" s="332"/>
      <c r="E10" s="334"/>
      <c r="F10" s="327" t="str">
        <f t="shared" si="0"/>
        <v>否</v>
      </c>
      <c r="G10" s="310" t="str">
        <f t="shared" si="1"/>
        <v>项</v>
      </c>
    </row>
    <row r="11" ht="38" customHeight="1" spans="1:7">
      <c r="A11" s="330" t="s">
        <v>1310</v>
      </c>
      <c r="B11" s="328" t="s">
        <v>1311</v>
      </c>
      <c r="C11" s="329"/>
      <c r="D11" s="329"/>
      <c r="E11" s="334"/>
      <c r="F11" s="327" t="str">
        <f t="shared" si="0"/>
        <v>否</v>
      </c>
      <c r="G11" s="310" t="str">
        <f t="shared" si="1"/>
        <v>款</v>
      </c>
    </row>
    <row r="12" s="303" customFormat="1" ht="38" customHeight="1" spans="1:7">
      <c r="A12" s="330" t="s">
        <v>1312</v>
      </c>
      <c r="B12" s="331" t="s">
        <v>1313</v>
      </c>
      <c r="C12" s="332"/>
      <c r="D12" s="332"/>
      <c r="E12" s="334"/>
      <c r="F12" s="327" t="str">
        <f t="shared" si="0"/>
        <v>否</v>
      </c>
      <c r="G12" s="310" t="str">
        <f t="shared" si="1"/>
        <v>项</v>
      </c>
    </row>
    <row r="13" ht="38" customHeight="1" spans="1:7">
      <c r="A13" s="330" t="s">
        <v>1314</v>
      </c>
      <c r="B13" s="331" t="s">
        <v>1315</v>
      </c>
      <c r="C13" s="332"/>
      <c r="D13" s="332"/>
      <c r="E13" s="334"/>
      <c r="F13" s="327" t="str">
        <f t="shared" si="0"/>
        <v>否</v>
      </c>
      <c r="G13" s="310" t="str">
        <f t="shared" si="1"/>
        <v>项</v>
      </c>
    </row>
    <row r="14" s="303" customFormat="1" ht="38" customHeight="1" spans="1:7">
      <c r="A14" s="330" t="s">
        <v>1316</v>
      </c>
      <c r="B14" s="331" t="s">
        <v>1317</v>
      </c>
      <c r="C14" s="332"/>
      <c r="D14" s="332"/>
      <c r="E14" s="334"/>
      <c r="F14" s="327" t="str">
        <f t="shared" si="0"/>
        <v>否</v>
      </c>
      <c r="G14" s="310" t="str">
        <f t="shared" si="1"/>
        <v>项</v>
      </c>
    </row>
    <row r="15" ht="38" customHeight="1" spans="1:7">
      <c r="A15" s="330" t="s">
        <v>1318</v>
      </c>
      <c r="B15" s="331" t="s">
        <v>1319</v>
      </c>
      <c r="C15" s="332"/>
      <c r="D15" s="332"/>
      <c r="E15" s="334"/>
      <c r="F15" s="327" t="str">
        <f t="shared" si="0"/>
        <v>否</v>
      </c>
      <c r="G15" s="310" t="str">
        <f t="shared" si="1"/>
        <v>项</v>
      </c>
    </row>
    <row r="16" ht="38" customHeight="1" spans="1:7">
      <c r="A16" s="330" t="s">
        <v>1320</v>
      </c>
      <c r="B16" s="331" t="s">
        <v>1321</v>
      </c>
      <c r="C16" s="332"/>
      <c r="D16" s="332"/>
      <c r="E16" s="334"/>
      <c r="F16" s="327" t="str">
        <f t="shared" si="0"/>
        <v>否</v>
      </c>
      <c r="G16" s="310" t="str">
        <f t="shared" si="1"/>
        <v>项</v>
      </c>
    </row>
    <row r="17" s="303" customFormat="1" ht="38" customHeight="1" spans="1:7">
      <c r="A17" s="330" t="s">
        <v>1322</v>
      </c>
      <c r="B17" s="331" t="s">
        <v>1323</v>
      </c>
      <c r="C17" s="332"/>
      <c r="D17" s="332"/>
      <c r="E17" s="334"/>
      <c r="F17" s="327" t="str">
        <f t="shared" si="0"/>
        <v>否</v>
      </c>
      <c r="G17" s="310" t="str">
        <f t="shared" si="1"/>
        <v>款</v>
      </c>
    </row>
    <row r="18" s="303" customFormat="1" ht="38" customHeight="1" spans="1:7">
      <c r="A18" s="330" t="s">
        <v>1324</v>
      </c>
      <c r="B18" s="331" t="s">
        <v>1325</v>
      </c>
      <c r="C18" s="332"/>
      <c r="D18" s="332"/>
      <c r="E18" s="334"/>
      <c r="F18" s="327" t="str">
        <f t="shared" si="0"/>
        <v>否</v>
      </c>
      <c r="G18" s="310" t="str">
        <f t="shared" si="1"/>
        <v>项</v>
      </c>
    </row>
    <row r="19" s="303" customFormat="1" ht="38" customHeight="1" spans="1:7">
      <c r="A19" s="330" t="s">
        <v>1326</v>
      </c>
      <c r="B19" s="331" t="s">
        <v>1327</v>
      </c>
      <c r="C19" s="332"/>
      <c r="D19" s="332"/>
      <c r="E19" s="334"/>
      <c r="F19" s="327" t="str">
        <f t="shared" si="0"/>
        <v>否</v>
      </c>
      <c r="G19" s="310" t="str">
        <f t="shared" si="1"/>
        <v>项</v>
      </c>
    </row>
    <row r="20" ht="38" customHeight="1" spans="1:7">
      <c r="A20" s="322" t="s">
        <v>82</v>
      </c>
      <c r="B20" s="323" t="s">
        <v>1328</v>
      </c>
      <c r="C20" s="325">
        <f>C21+C25+C29</f>
        <v>1983</v>
      </c>
      <c r="D20" s="325"/>
      <c r="E20" s="340">
        <f t="shared" ref="E20:E23" si="2">IF(C20&lt;&gt;0,D20/C20-1,"")</f>
        <v>-1</v>
      </c>
      <c r="F20" s="327" t="str">
        <f t="shared" si="0"/>
        <v>是</v>
      </c>
      <c r="G20" s="310" t="str">
        <f t="shared" si="1"/>
        <v>类</v>
      </c>
    </row>
    <row r="21" ht="38" customHeight="1" spans="1:7">
      <c r="A21" s="330" t="s">
        <v>1329</v>
      </c>
      <c r="B21" s="328" t="s">
        <v>1330</v>
      </c>
      <c r="C21" s="329">
        <f>SUM(C22:C23)</f>
        <v>1983</v>
      </c>
      <c r="D21" s="329"/>
      <c r="E21" s="340">
        <f t="shared" si="2"/>
        <v>-1</v>
      </c>
      <c r="F21" s="327" t="str">
        <f t="shared" si="0"/>
        <v>是</v>
      </c>
      <c r="G21" s="310" t="str">
        <f t="shared" si="1"/>
        <v>款</v>
      </c>
    </row>
    <row r="22" ht="38" customHeight="1" spans="1:7">
      <c r="A22" s="330" t="s">
        <v>1331</v>
      </c>
      <c r="B22" s="331" t="s">
        <v>1332</v>
      </c>
      <c r="C22" s="333">
        <v>790</v>
      </c>
      <c r="D22" s="332"/>
      <c r="E22" s="340">
        <f t="shared" si="2"/>
        <v>-1</v>
      </c>
      <c r="F22" s="327" t="str">
        <f t="shared" si="0"/>
        <v>是</v>
      </c>
      <c r="G22" s="310" t="str">
        <f t="shared" si="1"/>
        <v>项</v>
      </c>
    </row>
    <row r="23" ht="38" customHeight="1" spans="1:7">
      <c r="A23" s="330" t="s">
        <v>1333</v>
      </c>
      <c r="B23" s="331" t="s">
        <v>1334</v>
      </c>
      <c r="C23" s="333">
        <v>1193</v>
      </c>
      <c r="D23" s="332"/>
      <c r="E23" s="340">
        <f t="shared" si="2"/>
        <v>-1</v>
      </c>
      <c r="F23" s="327" t="str">
        <f t="shared" si="0"/>
        <v>是</v>
      </c>
      <c r="G23" s="310" t="str">
        <f t="shared" si="1"/>
        <v>项</v>
      </c>
    </row>
    <row r="24" ht="38" customHeight="1" spans="1:7">
      <c r="A24" s="330" t="s">
        <v>1335</v>
      </c>
      <c r="B24" s="331" t="s">
        <v>1336</v>
      </c>
      <c r="C24" s="332"/>
      <c r="D24" s="332"/>
      <c r="E24" s="334"/>
      <c r="F24" s="327" t="str">
        <f t="shared" si="0"/>
        <v>否</v>
      </c>
      <c r="G24" s="310" t="str">
        <f t="shared" si="1"/>
        <v>项</v>
      </c>
    </row>
    <row r="25" ht="38" customHeight="1" spans="1:7">
      <c r="A25" s="330" t="s">
        <v>1337</v>
      </c>
      <c r="B25" s="328" t="s">
        <v>1338</v>
      </c>
      <c r="C25" s="329"/>
      <c r="D25" s="329"/>
      <c r="E25" s="334"/>
      <c r="F25" s="327" t="str">
        <f t="shared" si="0"/>
        <v>否</v>
      </c>
      <c r="G25" s="310" t="str">
        <f t="shared" si="1"/>
        <v>款</v>
      </c>
    </row>
    <row r="26" s="303" customFormat="1" ht="38" customHeight="1" spans="1:7">
      <c r="A26" s="330" t="s">
        <v>1339</v>
      </c>
      <c r="B26" s="331" t="s">
        <v>1332</v>
      </c>
      <c r="C26" s="332"/>
      <c r="D26" s="332"/>
      <c r="E26" s="334"/>
      <c r="F26" s="327" t="str">
        <f t="shared" si="0"/>
        <v>否</v>
      </c>
      <c r="G26" s="310" t="str">
        <f t="shared" si="1"/>
        <v>项</v>
      </c>
    </row>
    <row r="27" ht="38" customHeight="1" spans="1:7">
      <c r="A27" s="330" t="s">
        <v>1340</v>
      </c>
      <c r="B27" s="331" t="s">
        <v>1334</v>
      </c>
      <c r="C27" s="332"/>
      <c r="D27" s="332"/>
      <c r="E27" s="334"/>
      <c r="F27" s="327" t="str">
        <f t="shared" si="0"/>
        <v>否</v>
      </c>
      <c r="G27" s="310" t="str">
        <f t="shared" si="1"/>
        <v>项</v>
      </c>
    </row>
    <row r="28" ht="38" customHeight="1" spans="1:7">
      <c r="A28" s="330" t="s">
        <v>1341</v>
      </c>
      <c r="B28" s="331" t="s">
        <v>1342</v>
      </c>
      <c r="C28" s="332"/>
      <c r="D28" s="332"/>
      <c r="E28" s="334"/>
      <c r="F28" s="327" t="str">
        <f t="shared" si="0"/>
        <v>否</v>
      </c>
      <c r="G28" s="310" t="str">
        <f t="shared" si="1"/>
        <v>项</v>
      </c>
    </row>
    <row r="29" s="306" customFormat="1" ht="38" customHeight="1" spans="1:7">
      <c r="A29" s="330" t="s">
        <v>1343</v>
      </c>
      <c r="B29" s="328" t="s">
        <v>1344</v>
      </c>
      <c r="C29" s="329"/>
      <c r="D29" s="329"/>
      <c r="E29" s="334"/>
      <c r="F29" s="327" t="str">
        <f t="shared" si="0"/>
        <v>否</v>
      </c>
      <c r="G29" s="310" t="str">
        <f t="shared" si="1"/>
        <v>款</v>
      </c>
    </row>
    <row r="30" s="303" customFormat="1" ht="38" customHeight="1" spans="1:7">
      <c r="A30" s="330" t="s">
        <v>1345</v>
      </c>
      <c r="B30" s="331" t="s">
        <v>1334</v>
      </c>
      <c r="C30" s="332"/>
      <c r="D30" s="332"/>
      <c r="E30" s="334"/>
      <c r="F30" s="327" t="str">
        <f t="shared" si="0"/>
        <v>否</v>
      </c>
      <c r="G30" s="310" t="str">
        <f t="shared" si="1"/>
        <v>项</v>
      </c>
    </row>
    <row r="31" s="303" customFormat="1" ht="38" customHeight="1" spans="1:7">
      <c r="A31" s="330" t="s">
        <v>1346</v>
      </c>
      <c r="B31" s="331" t="s">
        <v>1347</v>
      </c>
      <c r="C31" s="332"/>
      <c r="D31" s="332"/>
      <c r="E31" s="334"/>
      <c r="F31" s="327" t="str">
        <f t="shared" si="0"/>
        <v>否</v>
      </c>
      <c r="G31" s="310" t="str">
        <f t="shared" si="1"/>
        <v>项</v>
      </c>
    </row>
    <row r="32" ht="38" customHeight="1" spans="1:7">
      <c r="A32" s="322" t="s">
        <v>86</v>
      </c>
      <c r="B32" s="323" t="s">
        <v>1348</v>
      </c>
      <c r="C32" s="325"/>
      <c r="D32" s="325"/>
      <c r="E32" s="339"/>
      <c r="F32" s="327" t="str">
        <f t="shared" si="0"/>
        <v>是</v>
      </c>
      <c r="G32" s="310" t="str">
        <f t="shared" si="1"/>
        <v>类</v>
      </c>
    </row>
    <row r="33" ht="38" customHeight="1" spans="1:7">
      <c r="A33" s="330" t="s">
        <v>1349</v>
      </c>
      <c r="B33" s="328" t="s">
        <v>1350</v>
      </c>
      <c r="C33" s="329"/>
      <c r="D33" s="329"/>
      <c r="E33" s="334"/>
      <c r="F33" s="327" t="str">
        <f t="shared" si="0"/>
        <v>否</v>
      </c>
      <c r="G33" s="310" t="str">
        <f t="shared" si="1"/>
        <v>款</v>
      </c>
    </row>
    <row r="34" s="303" customFormat="1" ht="38" customHeight="1" spans="1:7">
      <c r="A34" s="330">
        <v>2116001</v>
      </c>
      <c r="B34" s="331" t="s">
        <v>1351</v>
      </c>
      <c r="C34" s="332"/>
      <c r="D34" s="332"/>
      <c r="E34" s="334"/>
      <c r="F34" s="327" t="str">
        <f t="shared" si="0"/>
        <v>否</v>
      </c>
      <c r="G34" s="310" t="str">
        <f t="shared" si="1"/>
        <v>项</v>
      </c>
    </row>
    <row r="35" s="303" customFormat="1" ht="38" customHeight="1" spans="1:7">
      <c r="A35" s="330">
        <v>2116002</v>
      </c>
      <c r="B35" s="331" t="s">
        <v>1352</v>
      </c>
      <c r="C35" s="332"/>
      <c r="D35" s="332"/>
      <c r="E35" s="334"/>
      <c r="F35" s="327" t="str">
        <f t="shared" si="0"/>
        <v>否</v>
      </c>
      <c r="G35" s="310" t="str">
        <f t="shared" si="1"/>
        <v>项</v>
      </c>
    </row>
    <row r="36" s="303" customFormat="1" ht="38" customHeight="1" spans="1:7">
      <c r="A36" s="330">
        <v>2116003</v>
      </c>
      <c r="B36" s="331" t="s">
        <v>1353</v>
      </c>
      <c r="C36" s="332"/>
      <c r="D36" s="332"/>
      <c r="E36" s="334"/>
      <c r="F36" s="327" t="str">
        <f t="shared" si="0"/>
        <v>否</v>
      </c>
      <c r="G36" s="310" t="str">
        <f t="shared" si="1"/>
        <v>项</v>
      </c>
    </row>
    <row r="37" s="306" customFormat="1" ht="38" customHeight="1" spans="1:7">
      <c r="A37" s="330">
        <v>2116099</v>
      </c>
      <c r="B37" s="331" t="s">
        <v>1354</v>
      </c>
      <c r="C37" s="332"/>
      <c r="D37" s="332"/>
      <c r="E37" s="334"/>
      <c r="F37" s="327" t="str">
        <f t="shared" si="0"/>
        <v>否</v>
      </c>
      <c r="G37" s="310" t="str">
        <f t="shared" si="1"/>
        <v>项</v>
      </c>
    </row>
    <row r="38" s="303" customFormat="1" ht="38" customHeight="1" spans="1:7">
      <c r="A38" s="330">
        <v>21161</v>
      </c>
      <c r="B38" s="331" t="s">
        <v>1355</v>
      </c>
      <c r="C38" s="332"/>
      <c r="D38" s="332"/>
      <c r="E38" s="334"/>
      <c r="F38" s="327" t="str">
        <f t="shared" si="0"/>
        <v>否</v>
      </c>
      <c r="G38" s="310" t="str">
        <f t="shared" si="1"/>
        <v>款</v>
      </c>
    </row>
    <row r="39" ht="38" customHeight="1" spans="1:7">
      <c r="A39" s="330">
        <v>2116101</v>
      </c>
      <c r="B39" s="331" t="s">
        <v>1356</v>
      </c>
      <c r="C39" s="332"/>
      <c r="D39" s="332"/>
      <c r="E39" s="334"/>
      <c r="F39" s="327" t="str">
        <f t="shared" si="0"/>
        <v>否</v>
      </c>
      <c r="G39" s="310" t="str">
        <f t="shared" si="1"/>
        <v>项</v>
      </c>
    </row>
    <row r="40" ht="38" customHeight="1" spans="1:7">
      <c r="A40" s="330">
        <v>2116102</v>
      </c>
      <c r="B40" s="331" t="s">
        <v>1357</v>
      </c>
      <c r="C40" s="332"/>
      <c r="D40" s="332"/>
      <c r="E40" s="334"/>
      <c r="F40" s="327" t="str">
        <f t="shared" si="0"/>
        <v>否</v>
      </c>
      <c r="G40" s="310" t="str">
        <f t="shared" si="1"/>
        <v>项</v>
      </c>
    </row>
    <row r="41" ht="38" customHeight="1" spans="1:7">
      <c r="A41" s="330">
        <v>2116103</v>
      </c>
      <c r="B41" s="331" t="s">
        <v>1358</v>
      </c>
      <c r="C41" s="332"/>
      <c r="D41" s="332"/>
      <c r="E41" s="334"/>
      <c r="F41" s="327" t="str">
        <f t="shared" si="0"/>
        <v>否</v>
      </c>
      <c r="G41" s="310" t="str">
        <f t="shared" si="1"/>
        <v>项</v>
      </c>
    </row>
    <row r="42" ht="38" customHeight="1" spans="1:7">
      <c r="A42" s="330">
        <v>2116104</v>
      </c>
      <c r="B42" s="331" t="s">
        <v>1359</v>
      </c>
      <c r="C42" s="332"/>
      <c r="D42" s="332"/>
      <c r="E42" s="334"/>
      <c r="F42" s="327" t="str">
        <f t="shared" si="0"/>
        <v>否</v>
      </c>
      <c r="G42" s="310" t="str">
        <f t="shared" si="1"/>
        <v>项</v>
      </c>
    </row>
    <row r="43" ht="38" customHeight="1" spans="1:7">
      <c r="A43" s="322" t="s">
        <v>88</v>
      </c>
      <c r="B43" s="323" t="s">
        <v>1360</v>
      </c>
      <c r="C43" s="325">
        <f>C44+C77</f>
        <v>53546</v>
      </c>
      <c r="D43" s="325">
        <f>D44+D77</f>
        <v>40250</v>
      </c>
      <c r="E43" s="340">
        <f t="shared" ref="E43:E45" si="3">IF(C43&lt;&gt;0,D43/C43-1,"")</f>
        <v>-0.248309864415643</v>
      </c>
      <c r="F43" s="327" t="str">
        <f t="shared" si="0"/>
        <v>是</v>
      </c>
      <c r="G43" s="310" t="str">
        <f t="shared" si="1"/>
        <v>类</v>
      </c>
    </row>
    <row r="44" ht="38" customHeight="1" spans="1:7">
      <c r="A44" s="330" t="s">
        <v>1361</v>
      </c>
      <c r="B44" s="328" t="s">
        <v>1362</v>
      </c>
      <c r="C44" s="329">
        <f>SUM(C45:C57)</f>
        <v>41546</v>
      </c>
      <c r="D44" s="329">
        <f>SUM(D45:D57)</f>
        <v>40250</v>
      </c>
      <c r="E44" s="340">
        <f t="shared" si="3"/>
        <v>-0.0311943388051799</v>
      </c>
      <c r="F44" s="327" t="str">
        <f t="shared" si="0"/>
        <v>是</v>
      </c>
      <c r="G44" s="310" t="str">
        <f t="shared" si="1"/>
        <v>款</v>
      </c>
    </row>
    <row r="45" ht="38" customHeight="1" spans="1:7">
      <c r="A45" s="330" t="s">
        <v>1363</v>
      </c>
      <c r="B45" s="331" t="s">
        <v>1364</v>
      </c>
      <c r="C45" s="333">
        <v>37881</v>
      </c>
      <c r="D45" s="333">
        <v>27900</v>
      </c>
      <c r="E45" s="341">
        <f t="shared" si="3"/>
        <v>-0.263483012592065</v>
      </c>
      <c r="F45" s="327" t="str">
        <f t="shared" si="0"/>
        <v>是</v>
      </c>
      <c r="G45" s="310" t="str">
        <f t="shared" si="1"/>
        <v>项</v>
      </c>
    </row>
    <row r="46" ht="38" customHeight="1" spans="1:7">
      <c r="A46" s="330" t="s">
        <v>1365</v>
      </c>
      <c r="B46" s="331" t="s">
        <v>1366</v>
      </c>
      <c r="C46" s="332"/>
      <c r="D46" s="333">
        <v>11840</v>
      </c>
      <c r="E46" s="334"/>
      <c r="F46" s="327" t="str">
        <f t="shared" si="0"/>
        <v>是</v>
      </c>
      <c r="G46" s="310" t="str">
        <f t="shared" si="1"/>
        <v>项</v>
      </c>
    </row>
    <row r="47" ht="38" customHeight="1" spans="1:7">
      <c r="A47" s="330" t="s">
        <v>1367</v>
      </c>
      <c r="B47" s="331" t="s">
        <v>1368</v>
      </c>
      <c r="C47" s="332"/>
      <c r="D47" s="332"/>
      <c r="E47" s="334"/>
      <c r="F47" s="327" t="str">
        <f t="shared" si="0"/>
        <v>否</v>
      </c>
      <c r="G47" s="310" t="str">
        <f t="shared" si="1"/>
        <v>项</v>
      </c>
    </row>
    <row r="48" ht="38" customHeight="1" spans="1:7">
      <c r="A48" s="330" t="s">
        <v>1369</v>
      </c>
      <c r="B48" s="331" t="s">
        <v>1370</v>
      </c>
      <c r="C48" s="333">
        <v>3515</v>
      </c>
      <c r="D48" s="333"/>
      <c r="E48" s="341">
        <f>IF(C48&lt;&gt;0,D48/C48-1,"")</f>
        <v>-1</v>
      </c>
      <c r="F48" s="327" t="str">
        <f t="shared" si="0"/>
        <v>是</v>
      </c>
      <c r="G48" s="310" t="str">
        <f t="shared" si="1"/>
        <v>项</v>
      </c>
    </row>
    <row r="49" ht="38" customHeight="1" spans="1:7">
      <c r="A49" s="330" t="s">
        <v>1371</v>
      </c>
      <c r="B49" s="331" t="s">
        <v>1372</v>
      </c>
      <c r="C49" s="332"/>
      <c r="D49" s="333">
        <v>510</v>
      </c>
      <c r="E49" s="334"/>
      <c r="F49" s="327" t="str">
        <f t="shared" si="0"/>
        <v>是</v>
      </c>
      <c r="G49" s="310" t="str">
        <f t="shared" si="1"/>
        <v>项</v>
      </c>
    </row>
    <row r="50" ht="38" customHeight="1" spans="1:7">
      <c r="A50" s="330" t="s">
        <v>1373</v>
      </c>
      <c r="B50" s="331" t="s">
        <v>1374</v>
      </c>
      <c r="C50" s="333">
        <v>140</v>
      </c>
      <c r="D50" s="333"/>
      <c r="E50" s="341">
        <f>IF(C50&lt;&gt;0,D50/C50-1,"")</f>
        <v>-1</v>
      </c>
      <c r="F50" s="327" t="str">
        <f t="shared" si="0"/>
        <v>是</v>
      </c>
      <c r="G50" s="310" t="str">
        <f t="shared" si="1"/>
        <v>项</v>
      </c>
    </row>
    <row r="51" ht="38" customHeight="1" spans="1:7">
      <c r="A51" s="330" t="s">
        <v>1375</v>
      </c>
      <c r="B51" s="331" t="s">
        <v>1376</v>
      </c>
      <c r="C51" s="332"/>
      <c r="D51" s="332"/>
      <c r="E51" s="334"/>
      <c r="F51" s="327" t="str">
        <f t="shared" si="0"/>
        <v>否</v>
      </c>
      <c r="G51" s="310" t="str">
        <f t="shared" si="1"/>
        <v>项</v>
      </c>
    </row>
    <row r="52" ht="38" customHeight="1" spans="1:7">
      <c r="A52" s="330" t="s">
        <v>1377</v>
      </c>
      <c r="B52" s="331" t="s">
        <v>1378</v>
      </c>
      <c r="C52" s="332"/>
      <c r="D52" s="332"/>
      <c r="E52" s="334"/>
      <c r="F52" s="327" t="str">
        <f t="shared" si="0"/>
        <v>否</v>
      </c>
      <c r="G52" s="310" t="str">
        <f t="shared" si="1"/>
        <v>项</v>
      </c>
    </row>
    <row r="53" ht="38" customHeight="1" spans="1:7">
      <c r="A53" s="330" t="s">
        <v>1379</v>
      </c>
      <c r="B53" s="331" t="s">
        <v>1380</v>
      </c>
      <c r="C53" s="332"/>
      <c r="D53" s="332"/>
      <c r="E53" s="334"/>
      <c r="F53" s="327" t="str">
        <f t="shared" si="0"/>
        <v>否</v>
      </c>
      <c r="G53" s="310" t="str">
        <f t="shared" si="1"/>
        <v>项</v>
      </c>
    </row>
    <row r="54" ht="38" customHeight="1" spans="1:7">
      <c r="A54" s="330" t="s">
        <v>1381</v>
      </c>
      <c r="B54" s="331" t="s">
        <v>1382</v>
      </c>
      <c r="C54" s="332"/>
      <c r="D54" s="332"/>
      <c r="E54" s="334"/>
      <c r="F54" s="327" t="str">
        <f t="shared" si="0"/>
        <v>否</v>
      </c>
      <c r="G54" s="310" t="str">
        <f t="shared" si="1"/>
        <v>项</v>
      </c>
    </row>
    <row r="55" ht="38" customHeight="1" spans="1:7">
      <c r="A55" s="330" t="s">
        <v>1383</v>
      </c>
      <c r="B55" s="331" t="s">
        <v>1384</v>
      </c>
      <c r="C55" s="332"/>
      <c r="D55" s="332"/>
      <c r="E55" s="334"/>
      <c r="F55" s="327" t="str">
        <f t="shared" si="0"/>
        <v>否</v>
      </c>
      <c r="G55" s="310" t="str">
        <f t="shared" si="1"/>
        <v>项</v>
      </c>
    </row>
    <row r="56" ht="38" customHeight="1" spans="1:6">
      <c r="A56" s="330" t="s">
        <v>1385</v>
      </c>
      <c r="B56" s="331" t="s">
        <v>1386</v>
      </c>
      <c r="C56" s="333">
        <v>10</v>
      </c>
      <c r="D56" s="333"/>
      <c r="E56" s="341">
        <f>IF(C56&lt;&gt;0,D56/C56-1,"")</f>
        <v>-1</v>
      </c>
      <c r="F56" s="327"/>
    </row>
    <row r="57" ht="38" customHeight="1" spans="1:7">
      <c r="A57" s="330" t="s">
        <v>1387</v>
      </c>
      <c r="B57" s="331" t="s">
        <v>1388</v>
      </c>
      <c r="C57" s="332"/>
      <c r="D57" s="332"/>
      <c r="E57" s="334"/>
      <c r="F57" s="327" t="str">
        <f t="shared" ref="F57:F120" si="4">IF(LEN(A57)=3,"是",IF(B57&lt;&gt;"",IF(SUM(C57:D57)&lt;&gt;0,"是","否"),"是"))</f>
        <v>否</v>
      </c>
      <c r="G57" s="310" t="str">
        <f t="shared" ref="G57:G120" si="5">IF(LEN(A57)=3,"类",IF(LEN(A57)=5,"款","项"))</f>
        <v>项</v>
      </c>
    </row>
    <row r="58" ht="38" customHeight="1" spans="1:7">
      <c r="A58" s="330" t="s">
        <v>1389</v>
      </c>
      <c r="B58" s="328" t="s">
        <v>1390</v>
      </c>
      <c r="C58" s="329"/>
      <c r="D58" s="329"/>
      <c r="E58" s="334"/>
      <c r="F58" s="327" t="str">
        <f t="shared" si="4"/>
        <v>否</v>
      </c>
      <c r="G58" s="310" t="str">
        <f t="shared" si="5"/>
        <v>款</v>
      </c>
    </row>
    <row r="59" ht="38" customHeight="1" spans="1:7">
      <c r="A59" s="330" t="s">
        <v>1391</v>
      </c>
      <c r="B59" s="331" t="s">
        <v>1364</v>
      </c>
      <c r="C59" s="332"/>
      <c r="D59" s="332"/>
      <c r="E59" s="334"/>
      <c r="F59" s="327" t="str">
        <f t="shared" si="4"/>
        <v>否</v>
      </c>
      <c r="G59" s="310" t="str">
        <f t="shared" si="5"/>
        <v>项</v>
      </c>
    </row>
    <row r="60" ht="38" customHeight="1" spans="1:7">
      <c r="A60" s="330" t="s">
        <v>1392</v>
      </c>
      <c r="B60" s="331" t="s">
        <v>1366</v>
      </c>
      <c r="C60" s="332"/>
      <c r="D60" s="332"/>
      <c r="E60" s="334"/>
      <c r="F60" s="327" t="str">
        <f t="shared" si="4"/>
        <v>否</v>
      </c>
      <c r="G60" s="310" t="str">
        <f t="shared" si="5"/>
        <v>项</v>
      </c>
    </row>
    <row r="61" ht="38" customHeight="1" spans="1:7">
      <c r="A61" s="330" t="s">
        <v>1393</v>
      </c>
      <c r="B61" s="331" t="s">
        <v>1394</v>
      </c>
      <c r="C61" s="332"/>
      <c r="D61" s="332"/>
      <c r="E61" s="334"/>
      <c r="F61" s="327" t="str">
        <f t="shared" si="4"/>
        <v>否</v>
      </c>
      <c r="G61" s="310" t="str">
        <f t="shared" si="5"/>
        <v>项</v>
      </c>
    </row>
    <row r="62" ht="38" customHeight="1" spans="1:7">
      <c r="A62" s="330" t="s">
        <v>1395</v>
      </c>
      <c r="B62" s="328" t="s">
        <v>1396</v>
      </c>
      <c r="C62" s="333"/>
      <c r="D62" s="333"/>
      <c r="E62" s="341"/>
      <c r="F62" s="327" t="str">
        <f t="shared" si="4"/>
        <v>否</v>
      </c>
      <c r="G62" s="310" t="str">
        <f t="shared" si="5"/>
        <v>款</v>
      </c>
    </row>
    <row r="63" ht="38" customHeight="1" spans="1:7">
      <c r="A63" s="330" t="s">
        <v>1397</v>
      </c>
      <c r="B63" s="328" t="s">
        <v>1398</v>
      </c>
      <c r="C63" s="329"/>
      <c r="D63" s="329"/>
      <c r="E63" s="334"/>
      <c r="F63" s="327" t="str">
        <f t="shared" si="4"/>
        <v>否</v>
      </c>
      <c r="G63" s="310" t="str">
        <f t="shared" si="5"/>
        <v>款</v>
      </c>
    </row>
    <row r="64" ht="38" customHeight="1" spans="1:7">
      <c r="A64" s="330" t="s">
        <v>1399</v>
      </c>
      <c r="B64" s="331" t="s">
        <v>1400</v>
      </c>
      <c r="C64" s="332"/>
      <c r="D64" s="332"/>
      <c r="E64" s="334"/>
      <c r="F64" s="327" t="str">
        <f t="shared" si="4"/>
        <v>否</v>
      </c>
      <c r="G64" s="310" t="str">
        <f t="shared" si="5"/>
        <v>项</v>
      </c>
    </row>
    <row r="65" ht="38" customHeight="1" spans="1:7">
      <c r="A65" s="330" t="s">
        <v>1401</v>
      </c>
      <c r="B65" s="331" t="s">
        <v>1402</v>
      </c>
      <c r="C65" s="332"/>
      <c r="D65" s="332"/>
      <c r="E65" s="334"/>
      <c r="F65" s="327" t="str">
        <f t="shared" si="4"/>
        <v>否</v>
      </c>
      <c r="G65" s="310" t="str">
        <f t="shared" si="5"/>
        <v>项</v>
      </c>
    </row>
    <row r="66" ht="38" customHeight="1" spans="1:7">
      <c r="A66" s="330" t="s">
        <v>1403</v>
      </c>
      <c r="B66" s="331" t="s">
        <v>1404</v>
      </c>
      <c r="C66" s="332"/>
      <c r="D66" s="332"/>
      <c r="E66" s="334"/>
      <c r="F66" s="327" t="str">
        <f t="shared" si="4"/>
        <v>否</v>
      </c>
      <c r="G66" s="310" t="str">
        <f t="shared" si="5"/>
        <v>项</v>
      </c>
    </row>
    <row r="67" ht="38" customHeight="1" spans="1:7">
      <c r="A67" s="330" t="s">
        <v>1405</v>
      </c>
      <c r="B67" s="331" t="s">
        <v>1406</v>
      </c>
      <c r="C67" s="332"/>
      <c r="D67" s="332"/>
      <c r="E67" s="334"/>
      <c r="F67" s="327" t="str">
        <f t="shared" si="4"/>
        <v>否</v>
      </c>
      <c r="G67" s="310" t="str">
        <f t="shared" si="5"/>
        <v>项</v>
      </c>
    </row>
    <row r="68" ht="38" customHeight="1" spans="1:7">
      <c r="A68" s="330" t="s">
        <v>1407</v>
      </c>
      <c r="B68" s="331" t="s">
        <v>1408</v>
      </c>
      <c r="C68" s="332"/>
      <c r="D68" s="332"/>
      <c r="E68" s="334"/>
      <c r="F68" s="327" t="str">
        <f t="shared" si="4"/>
        <v>否</v>
      </c>
      <c r="G68" s="310" t="str">
        <f t="shared" si="5"/>
        <v>项</v>
      </c>
    </row>
    <row r="69" ht="38" customHeight="1" spans="1:7">
      <c r="A69" s="330" t="s">
        <v>1409</v>
      </c>
      <c r="B69" s="328" t="s">
        <v>1410</v>
      </c>
      <c r="C69" s="329"/>
      <c r="D69" s="329"/>
      <c r="E69" s="334"/>
      <c r="F69" s="327" t="str">
        <f t="shared" si="4"/>
        <v>否</v>
      </c>
      <c r="G69" s="310" t="str">
        <f t="shared" si="5"/>
        <v>款</v>
      </c>
    </row>
    <row r="70" ht="38" customHeight="1" spans="1:7">
      <c r="A70" s="330" t="s">
        <v>1411</v>
      </c>
      <c r="B70" s="331" t="s">
        <v>1412</v>
      </c>
      <c r="C70" s="332"/>
      <c r="D70" s="332"/>
      <c r="E70" s="334"/>
      <c r="F70" s="327" t="str">
        <f t="shared" si="4"/>
        <v>否</v>
      </c>
      <c r="G70" s="310" t="str">
        <f t="shared" si="5"/>
        <v>项</v>
      </c>
    </row>
    <row r="71" ht="38" customHeight="1" spans="1:7">
      <c r="A71" s="330" t="s">
        <v>1413</v>
      </c>
      <c r="B71" s="331" t="s">
        <v>1414</v>
      </c>
      <c r="C71" s="332"/>
      <c r="D71" s="332"/>
      <c r="E71" s="334"/>
      <c r="F71" s="327" t="str">
        <f t="shared" si="4"/>
        <v>否</v>
      </c>
      <c r="G71" s="310" t="str">
        <f t="shared" si="5"/>
        <v>项</v>
      </c>
    </row>
    <row r="72" ht="38" customHeight="1" spans="1:7">
      <c r="A72" s="330" t="s">
        <v>1415</v>
      </c>
      <c r="B72" s="331" t="s">
        <v>1416</v>
      </c>
      <c r="C72" s="332"/>
      <c r="D72" s="332"/>
      <c r="E72" s="334"/>
      <c r="F72" s="327" t="str">
        <f t="shared" si="4"/>
        <v>否</v>
      </c>
      <c r="G72" s="310" t="str">
        <f t="shared" si="5"/>
        <v>项</v>
      </c>
    </row>
    <row r="73" ht="38" customHeight="1" spans="1:7">
      <c r="A73" s="330" t="s">
        <v>1417</v>
      </c>
      <c r="B73" s="328" t="s">
        <v>1418</v>
      </c>
      <c r="C73" s="329"/>
      <c r="D73" s="329"/>
      <c r="E73" s="334"/>
      <c r="F73" s="327" t="str">
        <f t="shared" si="4"/>
        <v>否</v>
      </c>
      <c r="G73" s="310" t="str">
        <f t="shared" si="5"/>
        <v>款</v>
      </c>
    </row>
    <row r="74" ht="38" customHeight="1" spans="1:7">
      <c r="A74" s="330" t="s">
        <v>1419</v>
      </c>
      <c r="B74" s="331" t="s">
        <v>1364</v>
      </c>
      <c r="C74" s="332"/>
      <c r="D74" s="332"/>
      <c r="E74" s="334"/>
      <c r="F74" s="327" t="str">
        <f t="shared" si="4"/>
        <v>否</v>
      </c>
      <c r="G74" s="310" t="str">
        <f t="shared" si="5"/>
        <v>项</v>
      </c>
    </row>
    <row r="75" ht="38" customHeight="1" spans="1:7">
      <c r="A75" s="330" t="s">
        <v>1420</v>
      </c>
      <c r="B75" s="331" t="s">
        <v>1366</v>
      </c>
      <c r="C75" s="332"/>
      <c r="D75" s="332"/>
      <c r="E75" s="334"/>
      <c r="F75" s="327" t="str">
        <f t="shared" si="4"/>
        <v>否</v>
      </c>
      <c r="G75" s="310" t="str">
        <f t="shared" si="5"/>
        <v>项</v>
      </c>
    </row>
    <row r="76" ht="38" customHeight="1" spans="1:7">
      <c r="A76" s="330" t="s">
        <v>1421</v>
      </c>
      <c r="B76" s="331" t="s">
        <v>1422</v>
      </c>
      <c r="C76" s="332"/>
      <c r="D76" s="332"/>
      <c r="E76" s="334"/>
      <c r="F76" s="327" t="str">
        <f t="shared" si="4"/>
        <v>否</v>
      </c>
      <c r="G76" s="310" t="str">
        <f t="shared" si="5"/>
        <v>项</v>
      </c>
    </row>
    <row r="77" ht="38" customHeight="1" spans="1:7">
      <c r="A77" s="330" t="s">
        <v>1423</v>
      </c>
      <c r="B77" s="328" t="s">
        <v>1424</v>
      </c>
      <c r="C77" s="329">
        <f>SUM(C78:C80)</f>
        <v>12000</v>
      </c>
      <c r="D77" s="329">
        <f>SUM(D78:D80)</f>
        <v>0</v>
      </c>
      <c r="E77" s="340">
        <f>IF(C77&lt;&gt;0,D77/C77-1,"")</f>
        <v>-1</v>
      </c>
      <c r="F77" s="327" t="str">
        <f t="shared" si="4"/>
        <v>是</v>
      </c>
      <c r="G77" s="310" t="str">
        <f t="shared" si="5"/>
        <v>款</v>
      </c>
    </row>
    <row r="78" ht="38" customHeight="1" spans="1:7">
      <c r="A78" s="330" t="s">
        <v>1425</v>
      </c>
      <c r="B78" s="331" t="s">
        <v>1364</v>
      </c>
      <c r="C78" s="332"/>
      <c r="D78" s="332"/>
      <c r="E78" s="334"/>
      <c r="F78" s="327" t="str">
        <f t="shared" si="4"/>
        <v>否</v>
      </c>
      <c r="G78" s="310" t="str">
        <f t="shared" si="5"/>
        <v>项</v>
      </c>
    </row>
    <row r="79" ht="38" customHeight="1" spans="1:7">
      <c r="A79" s="330" t="s">
        <v>1426</v>
      </c>
      <c r="B79" s="331" t="s">
        <v>1366</v>
      </c>
      <c r="C79" s="332"/>
      <c r="D79" s="332"/>
      <c r="E79" s="334"/>
      <c r="F79" s="327" t="str">
        <f t="shared" si="4"/>
        <v>否</v>
      </c>
      <c r="G79" s="310" t="str">
        <f t="shared" si="5"/>
        <v>项</v>
      </c>
    </row>
    <row r="80" s="303" customFormat="1" ht="38" customHeight="1" spans="1:7">
      <c r="A80" s="330" t="s">
        <v>1427</v>
      </c>
      <c r="B80" s="331" t="s">
        <v>1428</v>
      </c>
      <c r="C80" s="333">
        <v>12000</v>
      </c>
      <c r="D80" s="333"/>
      <c r="E80" s="341">
        <f>IF(C80&lt;&gt;0,D80/C80-1,"")</f>
        <v>-1</v>
      </c>
      <c r="F80" s="327" t="str">
        <f t="shared" si="4"/>
        <v>是</v>
      </c>
      <c r="G80" s="310" t="str">
        <f t="shared" si="5"/>
        <v>项</v>
      </c>
    </row>
    <row r="81" s="303" customFormat="1" ht="38" customHeight="1" spans="1:7">
      <c r="A81" s="330" t="s">
        <v>1429</v>
      </c>
      <c r="B81" s="328" t="s">
        <v>1430</v>
      </c>
      <c r="C81" s="329"/>
      <c r="D81" s="329"/>
      <c r="E81" s="334"/>
      <c r="F81" s="327" t="str">
        <f t="shared" si="4"/>
        <v>否</v>
      </c>
      <c r="G81" s="310" t="str">
        <f t="shared" si="5"/>
        <v>款</v>
      </c>
    </row>
    <row r="82" s="303" customFormat="1" ht="38" customHeight="1" spans="1:7">
      <c r="A82" s="330" t="s">
        <v>1431</v>
      </c>
      <c r="B82" s="331" t="s">
        <v>1400</v>
      </c>
      <c r="C82" s="332"/>
      <c r="D82" s="332"/>
      <c r="E82" s="334"/>
      <c r="F82" s="327" t="str">
        <f t="shared" si="4"/>
        <v>否</v>
      </c>
      <c r="G82" s="310" t="str">
        <f t="shared" si="5"/>
        <v>项</v>
      </c>
    </row>
    <row r="83" s="303" customFormat="1" ht="38" customHeight="1" spans="1:7">
      <c r="A83" s="330" t="s">
        <v>1432</v>
      </c>
      <c r="B83" s="331" t="s">
        <v>1402</v>
      </c>
      <c r="C83" s="332"/>
      <c r="D83" s="332"/>
      <c r="E83" s="334"/>
      <c r="F83" s="327" t="str">
        <f t="shared" si="4"/>
        <v>否</v>
      </c>
      <c r="G83" s="310" t="str">
        <f t="shared" si="5"/>
        <v>项</v>
      </c>
    </row>
    <row r="84" s="303" customFormat="1" ht="38" customHeight="1" spans="1:7">
      <c r="A84" s="330" t="s">
        <v>1433</v>
      </c>
      <c r="B84" s="331" t="s">
        <v>1404</v>
      </c>
      <c r="C84" s="332"/>
      <c r="D84" s="332"/>
      <c r="E84" s="334"/>
      <c r="F84" s="327" t="str">
        <f t="shared" si="4"/>
        <v>否</v>
      </c>
      <c r="G84" s="310" t="str">
        <f t="shared" si="5"/>
        <v>项</v>
      </c>
    </row>
    <row r="85" s="303" customFormat="1" ht="38" customHeight="1" spans="1:7">
      <c r="A85" s="330" t="s">
        <v>1434</v>
      </c>
      <c r="B85" s="331" t="s">
        <v>1406</v>
      </c>
      <c r="C85" s="332"/>
      <c r="D85" s="332"/>
      <c r="E85" s="334"/>
      <c r="F85" s="327" t="str">
        <f t="shared" si="4"/>
        <v>否</v>
      </c>
      <c r="G85" s="310" t="str">
        <f t="shared" si="5"/>
        <v>项</v>
      </c>
    </row>
    <row r="86" s="303" customFormat="1" ht="38" customHeight="1" spans="1:7">
      <c r="A86" s="330" t="s">
        <v>1435</v>
      </c>
      <c r="B86" s="331" t="s">
        <v>1436</v>
      </c>
      <c r="C86" s="332"/>
      <c r="D86" s="332"/>
      <c r="E86" s="334"/>
      <c r="F86" s="327" t="str">
        <f t="shared" si="4"/>
        <v>否</v>
      </c>
      <c r="G86" s="310" t="str">
        <f t="shared" si="5"/>
        <v>项</v>
      </c>
    </row>
    <row r="87" s="303" customFormat="1" ht="38" customHeight="1" spans="1:7">
      <c r="A87" s="330" t="s">
        <v>1437</v>
      </c>
      <c r="B87" s="328" t="s">
        <v>1438</v>
      </c>
      <c r="C87" s="329"/>
      <c r="D87" s="329"/>
      <c r="E87" s="334"/>
      <c r="F87" s="327" t="str">
        <f t="shared" si="4"/>
        <v>否</v>
      </c>
      <c r="G87" s="310" t="str">
        <f t="shared" si="5"/>
        <v>款</v>
      </c>
    </row>
    <row r="88" s="303" customFormat="1" ht="38" customHeight="1" spans="1:7">
      <c r="A88" s="330" t="s">
        <v>1439</v>
      </c>
      <c r="B88" s="331" t="s">
        <v>1412</v>
      </c>
      <c r="C88" s="332"/>
      <c r="D88" s="332"/>
      <c r="E88" s="334"/>
      <c r="F88" s="327" t="str">
        <f t="shared" si="4"/>
        <v>否</v>
      </c>
      <c r="G88" s="310" t="str">
        <f t="shared" si="5"/>
        <v>项</v>
      </c>
    </row>
    <row r="89" s="303" customFormat="1" ht="38" customHeight="1" spans="1:7">
      <c r="A89" s="330" t="s">
        <v>1440</v>
      </c>
      <c r="B89" s="331" t="s">
        <v>1441</v>
      </c>
      <c r="C89" s="332"/>
      <c r="D89" s="332"/>
      <c r="E89" s="334"/>
      <c r="F89" s="327" t="str">
        <f t="shared" si="4"/>
        <v>否</v>
      </c>
      <c r="G89" s="310" t="str">
        <f t="shared" si="5"/>
        <v>项</v>
      </c>
    </row>
    <row r="90" s="303" customFormat="1" ht="38" customHeight="1" spans="1:7">
      <c r="A90" s="330" t="s">
        <v>1442</v>
      </c>
      <c r="B90" s="328" t="s">
        <v>1443</v>
      </c>
      <c r="C90" s="329"/>
      <c r="D90" s="329"/>
      <c r="E90" s="334"/>
      <c r="F90" s="327" t="str">
        <f t="shared" si="4"/>
        <v>否</v>
      </c>
      <c r="G90" s="310" t="str">
        <f t="shared" si="5"/>
        <v>款</v>
      </c>
    </row>
    <row r="91" s="303" customFormat="1" ht="38" customHeight="1" spans="1:7">
      <c r="A91" s="330" t="s">
        <v>1444</v>
      </c>
      <c r="B91" s="331" t="s">
        <v>1364</v>
      </c>
      <c r="C91" s="332"/>
      <c r="D91" s="332"/>
      <c r="E91" s="334"/>
      <c r="F91" s="327" t="str">
        <f t="shared" si="4"/>
        <v>否</v>
      </c>
      <c r="G91" s="310" t="str">
        <f t="shared" si="5"/>
        <v>项</v>
      </c>
    </row>
    <row r="92" s="303" customFormat="1" ht="38" customHeight="1" spans="1:7">
      <c r="A92" s="330" t="s">
        <v>1445</v>
      </c>
      <c r="B92" s="331" t="s">
        <v>1366</v>
      </c>
      <c r="C92" s="332"/>
      <c r="D92" s="332"/>
      <c r="E92" s="334"/>
      <c r="F92" s="327" t="str">
        <f t="shared" si="4"/>
        <v>否</v>
      </c>
      <c r="G92" s="310" t="str">
        <f t="shared" si="5"/>
        <v>项</v>
      </c>
    </row>
    <row r="93" s="303" customFormat="1" ht="38" customHeight="1" spans="1:7">
      <c r="A93" s="330" t="s">
        <v>1446</v>
      </c>
      <c r="B93" s="331" t="s">
        <v>1368</v>
      </c>
      <c r="C93" s="332"/>
      <c r="D93" s="332"/>
      <c r="E93" s="334"/>
      <c r="F93" s="327" t="str">
        <f t="shared" si="4"/>
        <v>否</v>
      </c>
      <c r="G93" s="310" t="str">
        <f t="shared" si="5"/>
        <v>项</v>
      </c>
    </row>
    <row r="94" s="303" customFormat="1" ht="38" customHeight="1" spans="1:7">
      <c r="A94" s="330" t="s">
        <v>1447</v>
      </c>
      <c r="B94" s="331" t="s">
        <v>1370</v>
      </c>
      <c r="C94" s="332"/>
      <c r="D94" s="332"/>
      <c r="E94" s="334"/>
      <c r="F94" s="327" t="str">
        <f t="shared" si="4"/>
        <v>否</v>
      </c>
      <c r="G94" s="310" t="str">
        <f t="shared" si="5"/>
        <v>项</v>
      </c>
    </row>
    <row r="95" ht="38" customHeight="1" spans="1:7">
      <c r="A95" s="330" t="s">
        <v>1448</v>
      </c>
      <c r="B95" s="331" t="s">
        <v>1376</v>
      </c>
      <c r="C95" s="332"/>
      <c r="D95" s="332"/>
      <c r="E95" s="334"/>
      <c r="F95" s="327" t="str">
        <f t="shared" si="4"/>
        <v>否</v>
      </c>
      <c r="G95" s="310" t="str">
        <f t="shared" si="5"/>
        <v>项</v>
      </c>
    </row>
    <row r="96" ht="38" customHeight="1" spans="1:7">
      <c r="A96" s="330" t="s">
        <v>1449</v>
      </c>
      <c r="B96" s="331" t="s">
        <v>1380</v>
      </c>
      <c r="C96" s="332"/>
      <c r="D96" s="332"/>
      <c r="E96" s="334"/>
      <c r="F96" s="327" t="str">
        <f t="shared" si="4"/>
        <v>否</v>
      </c>
      <c r="G96" s="310" t="str">
        <f t="shared" si="5"/>
        <v>项</v>
      </c>
    </row>
    <row r="97" ht="38" customHeight="1" spans="1:7">
      <c r="A97" s="330" t="s">
        <v>1450</v>
      </c>
      <c r="B97" s="331" t="s">
        <v>1382</v>
      </c>
      <c r="C97" s="332"/>
      <c r="D97" s="332"/>
      <c r="E97" s="334"/>
      <c r="F97" s="327" t="str">
        <f t="shared" si="4"/>
        <v>否</v>
      </c>
      <c r="G97" s="310" t="str">
        <f t="shared" si="5"/>
        <v>项</v>
      </c>
    </row>
    <row r="98" s="303" customFormat="1" ht="38" customHeight="1" spans="1:7">
      <c r="A98" s="330" t="s">
        <v>1451</v>
      </c>
      <c r="B98" s="331" t="s">
        <v>1452</v>
      </c>
      <c r="C98" s="332"/>
      <c r="D98" s="332"/>
      <c r="E98" s="334"/>
      <c r="F98" s="327" t="str">
        <f t="shared" si="4"/>
        <v>否</v>
      </c>
      <c r="G98" s="310" t="str">
        <f t="shared" si="5"/>
        <v>项</v>
      </c>
    </row>
    <row r="99" s="303" customFormat="1" ht="38" customHeight="1" spans="1:7">
      <c r="A99" s="322" t="s">
        <v>90</v>
      </c>
      <c r="B99" s="323" t="s">
        <v>1453</v>
      </c>
      <c r="C99" s="325"/>
      <c r="D99" s="325"/>
      <c r="E99" s="339"/>
      <c r="F99" s="327" t="str">
        <f t="shared" si="4"/>
        <v>是</v>
      </c>
      <c r="G99" s="310" t="str">
        <f t="shared" si="5"/>
        <v>类</v>
      </c>
    </row>
    <row r="100" ht="38" customHeight="1" spans="1:7">
      <c r="A100" s="330" t="s">
        <v>1454</v>
      </c>
      <c r="B100" s="328" t="s">
        <v>1455</v>
      </c>
      <c r="C100" s="329">
        <f>SUM(C101:C104)</f>
        <v>4613</v>
      </c>
      <c r="D100" s="329">
        <f>SUM(D101:D104)</f>
        <v>3000</v>
      </c>
      <c r="E100" s="340">
        <f t="shared" ref="E100:E104" si="6">IF(C100&lt;&gt;0,D100/C100-1,"")</f>
        <v>-0.349663993063083</v>
      </c>
      <c r="F100" s="327" t="str">
        <f t="shared" si="4"/>
        <v>是</v>
      </c>
      <c r="G100" s="310" t="str">
        <f t="shared" si="5"/>
        <v>款</v>
      </c>
    </row>
    <row r="101" s="303" customFormat="1" ht="38" customHeight="1" spans="1:7">
      <c r="A101" s="330" t="s">
        <v>1456</v>
      </c>
      <c r="B101" s="331" t="s">
        <v>1334</v>
      </c>
      <c r="C101" s="333">
        <v>3500</v>
      </c>
      <c r="D101" s="333">
        <v>2000</v>
      </c>
      <c r="E101" s="341">
        <f t="shared" si="6"/>
        <v>-0.428571428571429</v>
      </c>
      <c r="F101" s="327" t="str">
        <f t="shared" si="4"/>
        <v>是</v>
      </c>
      <c r="G101" s="310" t="str">
        <f t="shared" si="5"/>
        <v>项</v>
      </c>
    </row>
    <row r="102" s="303" customFormat="1" ht="38" customHeight="1" spans="1:7">
      <c r="A102" s="330" t="s">
        <v>1457</v>
      </c>
      <c r="B102" s="331" t="s">
        <v>1458</v>
      </c>
      <c r="C102" s="332"/>
      <c r="D102" s="332"/>
      <c r="E102" s="334"/>
      <c r="F102" s="327" t="str">
        <f t="shared" si="4"/>
        <v>否</v>
      </c>
      <c r="G102" s="310" t="str">
        <f t="shared" si="5"/>
        <v>项</v>
      </c>
    </row>
    <row r="103" s="303" customFormat="1" ht="38" customHeight="1" spans="1:7">
      <c r="A103" s="330" t="s">
        <v>1459</v>
      </c>
      <c r="B103" s="331" t="s">
        <v>1460</v>
      </c>
      <c r="C103" s="332"/>
      <c r="D103" s="332"/>
      <c r="E103" s="334"/>
      <c r="F103" s="327" t="str">
        <f t="shared" si="4"/>
        <v>否</v>
      </c>
      <c r="G103" s="310" t="str">
        <f t="shared" si="5"/>
        <v>项</v>
      </c>
    </row>
    <row r="104" s="303" customFormat="1" ht="38" customHeight="1" spans="1:7">
      <c r="A104" s="330" t="s">
        <v>1461</v>
      </c>
      <c r="B104" s="331" t="s">
        <v>1462</v>
      </c>
      <c r="C104" s="333">
        <v>1113</v>
      </c>
      <c r="D104" s="333">
        <v>1000</v>
      </c>
      <c r="E104" s="341">
        <f t="shared" si="6"/>
        <v>-0.101527403414196</v>
      </c>
      <c r="F104" s="327" t="str">
        <f t="shared" si="4"/>
        <v>是</v>
      </c>
      <c r="G104" s="310" t="str">
        <f t="shared" si="5"/>
        <v>项</v>
      </c>
    </row>
    <row r="105" s="303" customFormat="1" ht="38" customHeight="1" spans="1:7">
      <c r="A105" s="330" t="s">
        <v>1463</v>
      </c>
      <c r="B105" s="331" t="s">
        <v>1464</v>
      </c>
      <c r="C105" s="332"/>
      <c r="D105" s="332"/>
      <c r="E105" s="334"/>
      <c r="F105" s="327" t="str">
        <f t="shared" si="4"/>
        <v>否</v>
      </c>
      <c r="G105" s="310" t="str">
        <f t="shared" si="5"/>
        <v>款</v>
      </c>
    </row>
    <row r="106" ht="38" customHeight="1" spans="1:7">
      <c r="A106" s="330" t="s">
        <v>1465</v>
      </c>
      <c r="B106" s="331" t="s">
        <v>1334</v>
      </c>
      <c r="C106" s="332"/>
      <c r="D106" s="332"/>
      <c r="E106" s="334"/>
      <c r="F106" s="327" t="str">
        <f t="shared" si="4"/>
        <v>否</v>
      </c>
      <c r="G106" s="310" t="str">
        <f t="shared" si="5"/>
        <v>项</v>
      </c>
    </row>
    <row r="107" s="303" customFormat="1" ht="38" customHeight="1" spans="1:7">
      <c r="A107" s="330" t="s">
        <v>1466</v>
      </c>
      <c r="B107" s="331" t="s">
        <v>1458</v>
      </c>
      <c r="C107" s="332"/>
      <c r="D107" s="332"/>
      <c r="E107" s="334"/>
      <c r="F107" s="327" t="str">
        <f t="shared" si="4"/>
        <v>否</v>
      </c>
      <c r="G107" s="310" t="str">
        <f t="shared" si="5"/>
        <v>项</v>
      </c>
    </row>
    <row r="108" s="303" customFormat="1" ht="38" customHeight="1" spans="1:7">
      <c r="A108" s="330" t="s">
        <v>1467</v>
      </c>
      <c r="B108" s="331" t="s">
        <v>1468</v>
      </c>
      <c r="C108" s="332"/>
      <c r="D108" s="332"/>
      <c r="E108" s="334"/>
      <c r="F108" s="327" t="str">
        <f t="shared" si="4"/>
        <v>否</v>
      </c>
      <c r="G108" s="310" t="str">
        <f t="shared" si="5"/>
        <v>项</v>
      </c>
    </row>
    <row r="109" s="303" customFormat="1" ht="38" customHeight="1" spans="1:7">
      <c r="A109" s="330" t="s">
        <v>1469</v>
      </c>
      <c r="B109" s="331" t="s">
        <v>1470</v>
      </c>
      <c r="C109" s="332"/>
      <c r="D109" s="332"/>
      <c r="E109" s="334"/>
      <c r="F109" s="327" t="str">
        <f t="shared" si="4"/>
        <v>否</v>
      </c>
      <c r="G109" s="310" t="str">
        <f t="shared" si="5"/>
        <v>项</v>
      </c>
    </row>
    <row r="110" ht="38" customHeight="1" spans="1:7">
      <c r="A110" s="330" t="s">
        <v>1471</v>
      </c>
      <c r="B110" s="328" t="s">
        <v>1472</v>
      </c>
      <c r="C110" s="329"/>
      <c r="D110" s="329"/>
      <c r="E110" s="334"/>
      <c r="F110" s="327" t="str">
        <f t="shared" si="4"/>
        <v>否</v>
      </c>
      <c r="G110" s="310" t="str">
        <f t="shared" si="5"/>
        <v>款</v>
      </c>
    </row>
    <row r="111" s="303" customFormat="1" ht="38" customHeight="1" spans="1:7">
      <c r="A111" s="330" t="s">
        <v>1473</v>
      </c>
      <c r="B111" s="331" t="s">
        <v>1474</v>
      </c>
      <c r="C111" s="332"/>
      <c r="D111" s="332"/>
      <c r="E111" s="334"/>
      <c r="F111" s="327" t="str">
        <f t="shared" si="4"/>
        <v>否</v>
      </c>
      <c r="G111" s="310" t="str">
        <f t="shared" si="5"/>
        <v>项</v>
      </c>
    </row>
    <row r="112" s="303" customFormat="1" ht="38" customHeight="1" spans="1:7">
      <c r="A112" s="330" t="s">
        <v>1475</v>
      </c>
      <c r="B112" s="331" t="s">
        <v>1476</v>
      </c>
      <c r="C112" s="332"/>
      <c r="D112" s="332"/>
      <c r="E112" s="334"/>
      <c r="F112" s="327" t="str">
        <f t="shared" si="4"/>
        <v>否</v>
      </c>
      <c r="G112" s="310" t="str">
        <f t="shared" si="5"/>
        <v>项</v>
      </c>
    </row>
    <row r="113" s="303" customFormat="1" ht="38" customHeight="1" spans="1:7">
      <c r="A113" s="330" t="s">
        <v>1477</v>
      </c>
      <c r="B113" s="331" t="s">
        <v>1478</v>
      </c>
      <c r="C113" s="332"/>
      <c r="D113" s="332"/>
      <c r="E113" s="334"/>
      <c r="F113" s="327" t="str">
        <f t="shared" si="4"/>
        <v>否</v>
      </c>
      <c r="G113" s="310" t="str">
        <f t="shared" si="5"/>
        <v>项</v>
      </c>
    </row>
    <row r="114" ht="38" customHeight="1" spans="1:7">
      <c r="A114" s="330" t="s">
        <v>1479</v>
      </c>
      <c r="B114" s="331" t="s">
        <v>1480</v>
      </c>
      <c r="C114" s="332"/>
      <c r="D114" s="332"/>
      <c r="E114" s="334"/>
      <c r="F114" s="327" t="str">
        <f t="shared" si="4"/>
        <v>否</v>
      </c>
      <c r="G114" s="310" t="str">
        <f t="shared" si="5"/>
        <v>项</v>
      </c>
    </row>
    <row r="115" s="303" customFormat="1" ht="38" customHeight="1" spans="1:7">
      <c r="A115" s="343">
        <v>21370</v>
      </c>
      <c r="B115" s="328" t="s">
        <v>1481</v>
      </c>
      <c r="C115" s="329"/>
      <c r="D115" s="329"/>
      <c r="E115" s="334"/>
      <c r="F115" s="327" t="str">
        <f t="shared" si="4"/>
        <v>否</v>
      </c>
      <c r="G115" s="310" t="str">
        <f t="shared" si="5"/>
        <v>款</v>
      </c>
    </row>
    <row r="116" s="303" customFormat="1" ht="38" customHeight="1" spans="1:7">
      <c r="A116" s="343">
        <v>2137001</v>
      </c>
      <c r="B116" s="331" t="s">
        <v>1334</v>
      </c>
      <c r="C116" s="332"/>
      <c r="D116" s="332"/>
      <c r="E116" s="334"/>
      <c r="F116" s="327" t="str">
        <f t="shared" si="4"/>
        <v>否</v>
      </c>
      <c r="G116" s="310" t="str">
        <f t="shared" si="5"/>
        <v>项</v>
      </c>
    </row>
    <row r="117" ht="38" customHeight="1" spans="1:7">
      <c r="A117" s="343">
        <v>2137099</v>
      </c>
      <c r="B117" s="331" t="s">
        <v>1482</v>
      </c>
      <c r="C117" s="332"/>
      <c r="D117" s="332"/>
      <c r="E117" s="334"/>
      <c r="F117" s="327" t="str">
        <f t="shared" si="4"/>
        <v>否</v>
      </c>
      <c r="G117" s="310" t="str">
        <f t="shared" si="5"/>
        <v>项</v>
      </c>
    </row>
    <row r="118" s="303" customFormat="1" ht="38" customHeight="1" spans="1:7">
      <c r="A118" s="343">
        <v>21371</v>
      </c>
      <c r="B118" s="331" t="s">
        <v>1483</v>
      </c>
      <c r="C118" s="332"/>
      <c r="D118" s="332"/>
      <c r="E118" s="334"/>
      <c r="F118" s="327" t="str">
        <f t="shared" si="4"/>
        <v>否</v>
      </c>
      <c r="G118" s="310" t="str">
        <f t="shared" si="5"/>
        <v>款</v>
      </c>
    </row>
    <row r="119" ht="38" customHeight="1" spans="1:7">
      <c r="A119" s="343">
        <v>2137101</v>
      </c>
      <c r="B119" s="331" t="s">
        <v>1474</v>
      </c>
      <c r="C119" s="332"/>
      <c r="D119" s="332"/>
      <c r="E119" s="334"/>
      <c r="F119" s="327" t="str">
        <f t="shared" si="4"/>
        <v>否</v>
      </c>
      <c r="G119" s="310" t="str">
        <f t="shared" si="5"/>
        <v>项</v>
      </c>
    </row>
    <row r="120" s="303" customFormat="1" ht="38" customHeight="1" spans="1:7">
      <c r="A120" s="343">
        <v>2137102</v>
      </c>
      <c r="B120" s="331" t="s">
        <v>1484</v>
      </c>
      <c r="C120" s="332"/>
      <c r="D120" s="332"/>
      <c r="E120" s="334"/>
      <c r="F120" s="327" t="str">
        <f t="shared" si="4"/>
        <v>否</v>
      </c>
      <c r="G120" s="310" t="str">
        <f t="shared" si="5"/>
        <v>项</v>
      </c>
    </row>
    <row r="121" s="303" customFormat="1" ht="38" customHeight="1" spans="1:7">
      <c r="A121" s="343">
        <v>2137103</v>
      </c>
      <c r="B121" s="331" t="s">
        <v>1478</v>
      </c>
      <c r="C121" s="332"/>
      <c r="D121" s="332"/>
      <c r="E121" s="334"/>
      <c r="F121" s="327" t="str">
        <f t="shared" ref="F121:F187" si="7">IF(LEN(A121)=3,"是",IF(B121&lt;&gt;"",IF(SUM(C121:D121)&lt;&gt;0,"是","否"),"是"))</f>
        <v>否</v>
      </c>
      <c r="G121" s="310" t="str">
        <f t="shared" ref="G121:G187" si="8">IF(LEN(A121)=3,"类",IF(LEN(A121)=5,"款","项"))</f>
        <v>项</v>
      </c>
    </row>
    <row r="122" s="303" customFormat="1" ht="38" customHeight="1" spans="1:7">
      <c r="A122" s="343">
        <v>2137199</v>
      </c>
      <c r="B122" s="331" t="s">
        <v>1485</v>
      </c>
      <c r="C122" s="332"/>
      <c r="D122" s="332"/>
      <c r="E122" s="334"/>
      <c r="F122" s="327" t="str">
        <f t="shared" si="7"/>
        <v>否</v>
      </c>
      <c r="G122" s="310" t="str">
        <f t="shared" si="8"/>
        <v>项</v>
      </c>
    </row>
    <row r="123" s="303" customFormat="1" ht="38" customHeight="1" spans="1:7">
      <c r="A123" s="343" t="s">
        <v>1486</v>
      </c>
      <c r="B123" s="331" t="s">
        <v>1330</v>
      </c>
      <c r="C123" s="344">
        <f>SUM(C124:C125)</f>
        <v>0</v>
      </c>
      <c r="D123" s="344">
        <f>SUM(D124:D125)</f>
        <v>2000</v>
      </c>
      <c r="E123" s="340" t="str">
        <f t="shared" ref="E123:E125" si="9">IF(C123&lt;&gt;0,D123/C123-1,"")</f>
        <v/>
      </c>
      <c r="F123" s="327"/>
      <c r="G123" s="310"/>
    </row>
    <row r="124" s="303" customFormat="1" ht="38" customHeight="1" spans="1:7">
      <c r="A124" s="343" t="s">
        <v>1487</v>
      </c>
      <c r="B124" s="331" t="s">
        <v>1332</v>
      </c>
      <c r="C124" s="333"/>
      <c r="D124" s="333">
        <v>1000</v>
      </c>
      <c r="E124" s="341" t="str">
        <f t="shared" si="9"/>
        <v/>
      </c>
      <c r="F124" s="327"/>
      <c r="G124" s="310"/>
    </row>
    <row r="125" s="303" customFormat="1" ht="38" customHeight="1" spans="1:7">
      <c r="A125" s="343" t="s">
        <v>1488</v>
      </c>
      <c r="B125" s="331" t="s">
        <v>1334</v>
      </c>
      <c r="C125" s="333"/>
      <c r="D125" s="333">
        <v>1000</v>
      </c>
      <c r="E125" s="340" t="str">
        <f t="shared" si="9"/>
        <v/>
      </c>
      <c r="F125" s="327"/>
      <c r="G125" s="310"/>
    </row>
    <row r="126" s="303" customFormat="1" ht="38" customHeight="1" spans="1:7">
      <c r="A126" s="322" t="s">
        <v>92</v>
      </c>
      <c r="B126" s="323" t="s">
        <v>1489</v>
      </c>
      <c r="C126" s="325"/>
      <c r="D126" s="325"/>
      <c r="E126" s="339"/>
      <c r="F126" s="327" t="str">
        <f t="shared" si="7"/>
        <v>是</v>
      </c>
      <c r="G126" s="310" t="str">
        <f t="shared" si="8"/>
        <v>类</v>
      </c>
    </row>
    <row r="127" s="303" customFormat="1" ht="38" customHeight="1" spans="1:7">
      <c r="A127" s="330" t="s">
        <v>1490</v>
      </c>
      <c r="B127" s="331" t="s">
        <v>1491</v>
      </c>
      <c r="C127" s="332"/>
      <c r="D127" s="332"/>
      <c r="E127" s="334"/>
      <c r="F127" s="327" t="str">
        <f t="shared" si="7"/>
        <v>否</v>
      </c>
      <c r="G127" s="310" t="str">
        <f t="shared" si="8"/>
        <v>款</v>
      </c>
    </row>
    <row r="128" ht="38" customHeight="1" spans="1:7">
      <c r="A128" s="330" t="s">
        <v>1492</v>
      </c>
      <c r="B128" s="331" t="s">
        <v>1493</v>
      </c>
      <c r="C128" s="332"/>
      <c r="D128" s="332"/>
      <c r="E128" s="334"/>
      <c r="F128" s="327" t="str">
        <f t="shared" si="7"/>
        <v>否</v>
      </c>
      <c r="G128" s="310" t="str">
        <f t="shared" si="8"/>
        <v>项</v>
      </c>
    </row>
    <row r="129" s="303" customFormat="1" ht="38" customHeight="1" spans="1:7">
      <c r="A129" s="330" t="s">
        <v>1494</v>
      </c>
      <c r="B129" s="331" t="s">
        <v>1495</v>
      </c>
      <c r="C129" s="332"/>
      <c r="D129" s="332"/>
      <c r="E129" s="334"/>
      <c r="F129" s="327" t="str">
        <f t="shared" si="7"/>
        <v>否</v>
      </c>
      <c r="G129" s="310" t="str">
        <f t="shared" si="8"/>
        <v>项</v>
      </c>
    </row>
    <row r="130" s="303" customFormat="1" ht="38" customHeight="1" spans="1:7">
      <c r="A130" s="330" t="s">
        <v>1496</v>
      </c>
      <c r="B130" s="331" t="s">
        <v>1497</v>
      </c>
      <c r="C130" s="332"/>
      <c r="D130" s="332"/>
      <c r="E130" s="334"/>
      <c r="F130" s="327" t="str">
        <f t="shared" si="7"/>
        <v>否</v>
      </c>
      <c r="G130" s="310" t="str">
        <f t="shared" si="8"/>
        <v>项</v>
      </c>
    </row>
    <row r="131" s="303" customFormat="1" ht="38" customHeight="1" spans="1:7">
      <c r="A131" s="330" t="s">
        <v>1498</v>
      </c>
      <c r="B131" s="331" t="s">
        <v>1499</v>
      </c>
      <c r="C131" s="332"/>
      <c r="D131" s="332"/>
      <c r="E131" s="334"/>
      <c r="F131" s="327" t="str">
        <f t="shared" si="7"/>
        <v>否</v>
      </c>
      <c r="G131" s="310" t="str">
        <f t="shared" si="8"/>
        <v>项</v>
      </c>
    </row>
    <row r="132" ht="38" customHeight="1" spans="1:7">
      <c r="A132" s="330" t="s">
        <v>1500</v>
      </c>
      <c r="B132" s="331" t="s">
        <v>1501</v>
      </c>
      <c r="C132" s="332"/>
      <c r="D132" s="332"/>
      <c r="E132" s="334"/>
      <c r="F132" s="327" t="str">
        <f t="shared" si="7"/>
        <v>否</v>
      </c>
      <c r="G132" s="310" t="str">
        <f t="shared" si="8"/>
        <v>款</v>
      </c>
    </row>
    <row r="133" ht="38" customHeight="1" spans="1:7">
      <c r="A133" s="330" t="s">
        <v>1502</v>
      </c>
      <c r="B133" s="331" t="s">
        <v>1497</v>
      </c>
      <c r="C133" s="332"/>
      <c r="D133" s="332"/>
      <c r="E133" s="334"/>
      <c r="F133" s="327" t="str">
        <f t="shared" si="7"/>
        <v>否</v>
      </c>
      <c r="G133" s="310" t="str">
        <f t="shared" si="8"/>
        <v>项</v>
      </c>
    </row>
    <row r="134" s="303" customFormat="1" ht="38" customHeight="1" spans="1:7">
      <c r="A134" s="330" t="s">
        <v>1503</v>
      </c>
      <c r="B134" s="331" t="s">
        <v>1504</v>
      </c>
      <c r="C134" s="332"/>
      <c r="D134" s="332"/>
      <c r="E134" s="334"/>
      <c r="F134" s="327" t="str">
        <f t="shared" si="7"/>
        <v>否</v>
      </c>
      <c r="G134" s="310" t="str">
        <f t="shared" si="8"/>
        <v>项</v>
      </c>
    </row>
    <row r="135" ht="38" customHeight="1" spans="1:7">
      <c r="A135" s="330" t="s">
        <v>1505</v>
      </c>
      <c r="B135" s="331" t="s">
        <v>1506</v>
      </c>
      <c r="C135" s="332"/>
      <c r="D135" s="332"/>
      <c r="E135" s="334"/>
      <c r="F135" s="327" t="str">
        <f t="shared" si="7"/>
        <v>否</v>
      </c>
      <c r="G135" s="310" t="str">
        <f t="shared" si="8"/>
        <v>项</v>
      </c>
    </row>
    <row r="136" ht="38" customHeight="1" spans="1:7">
      <c r="A136" s="330" t="s">
        <v>1507</v>
      </c>
      <c r="B136" s="331" t="s">
        <v>1508</v>
      </c>
      <c r="C136" s="332"/>
      <c r="D136" s="332"/>
      <c r="E136" s="334"/>
      <c r="F136" s="327" t="str">
        <f t="shared" si="7"/>
        <v>否</v>
      </c>
      <c r="G136" s="310" t="str">
        <f t="shared" si="8"/>
        <v>项</v>
      </c>
    </row>
    <row r="137" s="303" customFormat="1" ht="38" customHeight="1" spans="1:7">
      <c r="A137" s="330" t="s">
        <v>1509</v>
      </c>
      <c r="B137" s="328" t="s">
        <v>1510</v>
      </c>
      <c r="C137" s="329"/>
      <c r="D137" s="329"/>
      <c r="E137" s="334"/>
      <c r="F137" s="327" t="str">
        <f t="shared" si="7"/>
        <v>否</v>
      </c>
      <c r="G137" s="310" t="str">
        <f t="shared" si="8"/>
        <v>款</v>
      </c>
    </row>
    <row r="138" s="303" customFormat="1" ht="38" customHeight="1" spans="1:7">
      <c r="A138" s="330" t="s">
        <v>1511</v>
      </c>
      <c r="B138" s="331" t="s">
        <v>1512</v>
      </c>
      <c r="C138" s="332"/>
      <c r="D138" s="332"/>
      <c r="E138" s="334"/>
      <c r="F138" s="327" t="str">
        <f t="shared" si="7"/>
        <v>否</v>
      </c>
      <c r="G138" s="310" t="str">
        <f t="shared" si="8"/>
        <v>项</v>
      </c>
    </row>
    <row r="139" s="303" customFormat="1" ht="38" customHeight="1" spans="1:7">
      <c r="A139" s="330" t="s">
        <v>1513</v>
      </c>
      <c r="B139" s="331" t="s">
        <v>1514</v>
      </c>
      <c r="C139" s="332"/>
      <c r="D139" s="332"/>
      <c r="E139" s="334"/>
      <c r="F139" s="327" t="str">
        <f t="shared" si="7"/>
        <v>否</v>
      </c>
      <c r="G139" s="310" t="str">
        <f t="shared" si="8"/>
        <v>项</v>
      </c>
    </row>
    <row r="140" s="303" customFormat="1" ht="38" customHeight="1" spans="1:7">
      <c r="A140" s="330" t="s">
        <v>1515</v>
      </c>
      <c r="B140" s="331" t="s">
        <v>1516</v>
      </c>
      <c r="C140" s="332"/>
      <c r="D140" s="332"/>
      <c r="E140" s="334"/>
      <c r="F140" s="327" t="str">
        <f t="shared" si="7"/>
        <v>否</v>
      </c>
      <c r="G140" s="310" t="str">
        <f t="shared" si="8"/>
        <v>项</v>
      </c>
    </row>
    <row r="141" s="303" customFormat="1" ht="38" customHeight="1" spans="1:7">
      <c r="A141" s="330" t="s">
        <v>1517</v>
      </c>
      <c r="B141" s="331" t="s">
        <v>1518</v>
      </c>
      <c r="C141" s="332"/>
      <c r="D141" s="332"/>
      <c r="E141" s="334"/>
      <c r="F141" s="327" t="str">
        <f t="shared" si="7"/>
        <v>否</v>
      </c>
      <c r="G141" s="310" t="str">
        <f t="shared" si="8"/>
        <v>项</v>
      </c>
    </row>
    <row r="142" s="303" customFormat="1" ht="38" customHeight="1" spans="1:7">
      <c r="A142" s="330" t="s">
        <v>1519</v>
      </c>
      <c r="B142" s="328" t="s">
        <v>1520</v>
      </c>
      <c r="C142" s="329"/>
      <c r="D142" s="329"/>
      <c r="E142" s="334"/>
      <c r="F142" s="327" t="str">
        <f t="shared" si="7"/>
        <v>否</v>
      </c>
      <c r="G142" s="310" t="str">
        <f t="shared" si="8"/>
        <v>款</v>
      </c>
    </row>
    <row r="143" s="303" customFormat="1" ht="38" customHeight="1" spans="1:7">
      <c r="A143" s="330" t="s">
        <v>1521</v>
      </c>
      <c r="B143" s="331" t="s">
        <v>1522</v>
      </c>
      <c r="C143" s="332"/>
      <c r="D143" s="332"/>
      <c r="E143" s="334"/>
      <c r="F143" s="327" t="str">
        <f t="shared" si="7"/>
        <v>否</v>
      </c>
      <c r="G143" s="310" t="str">
        <f t="shared" si="8"/>
        <v>项</v>
      </c>
    </row>
    <row r="144" s="303" customFormat="1" ht="38" customHeight="1" spans="1:7">
      <c r="A144" s="330" t="s">
        <v>1523</v>
      </c>
      <c r="B144" s="331" t="s">
        <v>1524</v>
      </c>
      <c r="C144" s="332"/>
      <c r="D144" s="332"/>
      <c r="E144" s="334"/>
      <c r="F144" s="327" t="str">
        <f t="shared" si="7"/>
        <v>否</v>
      </c>
      <c r="G144" s="310" t="str">
        <f t="shared" si="8"/>
        <v>项</v>
      </c>
    </row>
    <row r="145" s="303" customFormat="1" ht="38" customHeight="1" spans="1:7">
      <c r="A145" s="330" t="s">
        <v>1525</v>
      </c>
      <c r="B145" s="331" t="s">
        <v>1526</v>
      </c>
      <c r="C145" s="332"/>
      <c r="D145" s="332"/>
      <c r="E145" s="334"/>
      <c r="F145" s="327" t="str">
        <f t="shared" si="7"/>
        <v>否</v>
      </c>
      <c r="G145" s="310" t="str">
        <f t="shared" si="8"/>
        <v>项</v>
      </c>
    </row>
    <row r="146" s="303" customFormat="1" ht="38" customHeight="1" spans="1:7">
      <c r="A146" s="330" t="s">
        <v>1527</v>
      </c>
      <c r="B146" s="331" t="s">
        <v>1528</v>
      </c>
      <c r="C146" s="332"/>
      <c r="D146" s="332"/>
      <c r="E146" s="334"/>
      <c r="F146" s="327" t="str">
        <f t="shared" si="7"/>
        <v>否</v>
      </c>
      <c r="G146" s="310" t="str">
        <f t="shared" si="8"/>
        <v>项</v>
      </c>
    </row>
    <row r="147" s="303" customFormat="1" ht="38" customHeight="1" spans="1:7">
      <c r="A147" s="330" t="s">
        <v>1529</v>
      </c>
      <c r="B147" s="331" t="s">
        <v>1530</v>
      </c>
      <c r="C147" s="332"/>
      <c r="D147" s="332"/>
      <c r="E147" s="334"/>
      <c r="F147" s="327" t="str">
        <f t="shared" si="7"/>
        <v>否</v>
      </c>
      <c r="G147" s="310" t="str">
        <f t="shared" si="8"/>
        <v>项</v>
      </c>
    </row>
    <row r="148" s="303" customFormat="1" ht="38" customHeight="1" spans="1:7">
      <c r="A148" s="330" t="s">
        <v>1531</v>
      </c>
      <c r="B148" s="331" t="s">
        <v>1532</v>
      </c>
      <c r="C148" s="332"/>
      <c r="D148" s="332"/>
      <c r="E148" s="334"/>
      <c r="F148" s="327" t="str">
        <f t="shared" si="7"/>
        <v>否</v>
      </c>
      <c r="G148" s="310" t="str">
        <f t="shared" si="8"/>
        <v>项</v>
      </c>
    </row>
    <row r="149" s="303" customFormat="1" ht="38" customHeight="1" spans="1:7">
      <c r="A149" s="330" t="s">
        <v>1533</v>
      </c>
      <c r="B149" s="331" t="s">
        <v>1534</v>
      </c>
      <c r="C149" s="332"/>
      <c r="D149" s="332"/>
      <c r="E149" s="334"/>
      <c r="F149" s="327" t="str">
        <f t="shared" si="7"/>
        <v>否</v>
      </c>
      <c r="G149" s="310" t="str">
        <f t="shared" si="8"/>
        <v>项</v>
      </c>
    </row>
    <row r="150" s="303" customFormat="1" ht="38" customHeight="1" spans="1:7">
      <c r="A150" s="330" t="s">
        <v>1535</v>
      </c>
      <c r="B150" s="331" t="s">
        <v>1536</v>
      </c>
      <c r="C150" s="332"/>
      <c r="D150" s="332"/>
      <c r="E150" s="334"/>
      <c r="F150" s="327" t="str">
        <f t="shared" si="7"/>
        <v>否</v>
      </c>
      <c r="G150" s="310" t="str">
        <f t="shared" si="8"/>
        <v>项</v>
      </c>
    </row>
    <row r="151" s="303" customFormat="1" ht="38" customHeight="1" spans="1:7">
      <c r="A151" s="330" t="s">
        <v>1537</v>
      </c>
      <c r="B151" s="331" t="s">
        <v>1538</v>
      </c>
      <c r="C151" s="332"/>
      <c r="D151" s="332"/>
      <c r="E151" s="334"/>
      <c r="F151" s="327" t="str">
        <f t="shared" si="7"/>
        <v>否</v>
      </c>
      <c r="G151" s="310" t="str">
        <f t="shared" si="8"/>
        <v>款</v>
      </c>
    </row>
    <row r="152" s="303" customFormat="1" ht="38" customHeight="1" spans="1:7">
      <c r="A152" s="330" t="s">
        <v>1539</v>
      </c>
      <c r="B152" s="331" t="s">
        <v>1540</v>
      </c>
      <c r="C152" s="332"/>
      <c r="D152" s="332"/>
      <c r="E152" s="334"/>
      <c r="F152" s="327" t="str">
        <f t="shared" si="7"/>
        <v>否</v>
      </c>
      <c r="G152" s="310" t="str">
        <f t="shared" si="8"/>
        <v>项</v>
      </c>
    </row>
    <row r="153" s="303" customFormat="1" ht="38" customHeight="1" spans="1:7">
      <c r="A153" s="330" t="s">
        <v>1541</v>
      </c>
      <c r="B153" s="331" t="s">
        <v>1542</v>
      </c>
      <c r="C153" s="332"/>
      <c r="D153" s="332"/>
      <c r="E153" s="334"/>
      <c r="F153" s="327" t="str">
        <f t="shared" si="7"/>
        <v>否</v>
      </c>
      <c r="G153" s="310" t="str">
        <f t="shared" si="8"/>
        <v>项</v>
      </c>
    </row>
    <row r="154" ht="38" customHeight="1" spans="1:7">
      <c r="A154" s="330" t="s">
        <v>1543</v>
      </c>
      <c r="B154" s="331" t="s">
        <v>1544</v>
      </c>
      <c r="C154" s="332"/>
      <c r="D154" s="332"/>
      <c r="E154" s="334"/>
      <c r="F154" s="327" t="str">
        <f t="shared" si="7"/>
        <v>否</v>
      </c>
      <c r="G154" s="310" t="str">
        <f t="shared" si="8"/>
        <v>项</v>
      </c>
    </row>
    <row r="155" ht="38" customHeight="1" spans="1:7">
      <c r="A155" s="330" t="s">
        <v>1545</v>
      </c>
      <c r="B155" s="331" t="s">
        <v>1546</v>
      </c>
      <c r="C155" s="332"/>
      <c r="D155" s="332"/>
      <c r="E155" s="334"/>
      <c r="F155" s="327" t="str">
        <f t="shared" si="7"/>
        <v>否</v>
      </c>
      <c r="G155" s="310" t="str">
        <f t="shared" si="8"/>
        <v>项</v>
      </c>
    </row>
    <row r="156" s="303" customFormat="1" ht="38" customHeight="1" spans="1:7">
      <c r="A156" s="330" t="s">
        <v>1547</v>
      </c>
      <c r="B156" s="331" t="s">
        <v>1548</v>
      </c>
      <c r="C156" s="332"/>
      <c r="D156" s="332"/>
      <c r="E156" s="334"/>
      <c r="F156" s="327" t="str">
        <f t="shared" si="7"/>
        <v>否</v>
      </c>
      <c r="G156" s="310" t="str">
        <f t="shared" si="8"/>
        <v>项</v>
      </c>
    </row>
    <row r="157" ht="38" customHeight="1" spans="1:7">
      <c r="A157" s="330" t="s">
        <v>1549</v>
      </c>
      <c r="B157" s="331" t="s">
        <v>1550</v>
      </c>
      <c r="C157" s="332"/>
      <c r="D157" s="332"/>
      <c r="E157" s="334"/>
      <c r="F157" s="327" t="str">
        <f t="shared" si="7"/>
        <v>否</v>
      </c>
      <c r="G157" s="310" t="str">
        <f t="shared" si="8"/>
        <v>项</v>
      </c>
    </row>
    <row r="158" ht="38" customHeight="1" spans="1:7">
      <c r="A158" s="330" t="s">
        <v>1551</v>
      </c>
      <c r="B158" s="328" t="s">
        <v>1552</v>
      </c>
      <c r="C158" s="329"/>
      <c r="D158" s="329"/>
      <c r="E158" s="334"/>
      <c r="F158" s="327" t="str">
        <f t="shared" si="7"/>
        <v>否</v>
      </c>
      <c r="G158" s="310" t="str">
        <f t="shared" si="8"/>
        <v>款</v>
      </c>
    </row>
    <row r="159" s="303" customFormat="1" ht="38" customHeight="1" spans="1:7">
      <c r="A159" s="330" t="s">
        <v>1553</v>
      </c>
      <c r="B159" s="331" t="s">
        <v>1554</v>
      </c>
      <c r="C159" s="332"/>
      <c r="D159" s="332"/>
      <c r="E159" s="334"/>
      <c r="F159" s="327" t="str">
        <f t="shared" si="7"/>
        <v>否</v>
      </c>
      <c r="G159" s="310" t="str">
        <f t="shared" si="8"/>
        <v>项</v>
      </c>
    </row>
    <row r="160" s="303" customFormat="1" ht="38" customHeight="1" spans="1:7">
      <c r="A160" s="330" t="s">
        <v>1555</v>
      </c>
      <c r="B160" s="331" t="s">
        <v>1556</v>
      </c>
      <c r="C160" s="332"/>
      <c r="D160" s="332"/>
      <c r="E160" s="334"/>
      <c r="F160" s="327" t="str">
        <f t="shared" si="7"/>
        <v>否</v>
      </c>
      <c r="G160" s="310" t="str">
        <f t="shared" si="8"/>
        <v>项</v>
      </c>
    </row>
    <row r="161" s="303" customFormat="1" ht="38" customHeight="1" spans="1:7">
      <c r="A161" s="330" t="s">
        <v>1557</v>
      </c>
      <c r="B161" s="331" t="s">
        <v>1558</v>
      </c>
      <c r="C161" s="332"/>
      <c r="D161" s="332"/>
      <c r="E161" s="334"/>
      <c r="F161" s="327" t="str">
        <f t="shared" si="7"/>
        <v>否</v>
      </c>
      <c r="G161" s="310" t="str">
        <f t="shared" si="8"/>
        <v>项</v>
      </c>
    </row>
    <row r="162" s="303" customFormat="1" ht="38" customHeight="1" spans="1:7">
      <c r="A162" s="330" t="s">
        <v>1559</v>
      </c>
      <c r="B162" s="331" t="s">
        <v>1560</v>
      </c>
      <c r="C162" s="332"/>
      <c r="D162" s="332"/>
      <c r="E162" s="334"/>
      <c r="F162" s="327" t="str">
        <f t="shared" si="7"/>
        <v>否</v>
      </c>
      <c r="G162" s="310" t="str">
        <f t="shared" si="8"/>
        <v>项</v>
      </c>
    </row>
    <row r="163" s="303" customFormat="1" ht="38" customHeight="1" spans="1:7">
      <c r="A163" s="330" t="s">
        <v>1561</v>
      </c>
      <c r="B163" s="331" t="s">
        <v>1562</v>
      </c>
      <c r="C163" s="332"/>
      <c r="D163" s="332"/>
      <c r="E163" s="334"/>
      <c r="F163" s="327" t="str">
        <f t="shared" si="7"/>
        <v>否</v>
      </c>
      <c r="G163" s="310" t="str">
        <f t="shared" si="8"/>
        <v>项</v>
      </c>
    </row>
    <row r="164" s="303" customFormat="1" ht="38" customHeight="1" spans="1:7">
      <c r="A164" s="330" t="s">
        <v>1563</v>
      </c>
      <c r="B164" s="331" t="s">
        <v>1564</v>
      </c>
      <c r="C164" s="332"/>
      <c r="D164" s="332"/>
      <c r="E164" s="334"/>
      <c r="F164" s="327" t="str">
        <f t="shared" si="7"/>
        <v>否</v>
      </c>
      <c r="G164" s="310" t="str">
        <f t="shared" si="8"/>
        <v>项</v>
      </c>
    </row>
    <row r="165" s="303" customFormat="1" ht="38" customHeight="1" spans="1:7">
      <c r="A165" s="330" t="s">
        <v>1565</v>
      </c>
      <c r="B165" s="331" t="s">
        <v>1566</v>
      </c>
      <c r="C165" s="332"/>
      <c r="D165" s="332"/>
      <c r="E165" s="334"/>
      <c r="F165" s="327" t="str">
        <f t="shared" si="7"/>
        <v>否</v>
      </c>
      <c r="G165" s="310" t="str">
        <f t="shared" si="8"/>
        <v>项</v>
      </c>
    </row>
    <row r="166" ht="38" customHeight="1" spans="1:7">
      <c r="A166" s="330" t="s">
        <v>1567</v>
      </c>
      <c r="B166" s="331" t="s">
        <v>1568</v>
      </c>
      <c r="C166" s="332"/>
      <c r="D166" s="332"/>
      <c r="E166" s="334"/>
      <c r="F166" s="327" t="str">
        <f t="shared" si="7"/>
        <v>否</v>
      </c>
      <c r="G166" s="310" t="str">
        <f t="shared" si="8"/>
        <v>项</v>
      </c>
    </row>
    <row r="167" ht="38" customHeight="1" spans="1:7">
      <c r="A167" s="330" t="s">
        <v>1569</v>
      </c>
      <c r="B167" s="331" t="s">
        <v>1570</v>
      </c>
      <c r="C167" s="332"/>
      <c r="D167" s="332"/>
      <c r="E167" s="334"/>
      <c r="F167" s="327" t="str">
        <f t="shared" si="7"/>
        <v>否</v>
      </c>
      <c r="G167" s="310" t="str">
        <f t="shared" si="8"/>
        <v>款</v>
      </c>
    </row>
    <row r="168" s="303" customFormat="1" ht="38" customHeight="1" spans="1:7">
      <c r="A168" s="330" t="s">
        <v>1571</v>
      </c>
      <c r="B168" s="331" t="s">
        <v>1493</v>
      </c>
      <c r="C168" s="332"/>
      <c r="D168" s="332"/>
      <c r="E168" s="334"/>
      <c r="F168" s="327" t="str">
        <f t="shared" si="7"/>
        <v>否</v>
      </c>
      <c r="G168" s="310" t="str">
        <f t="shared" si="8"/>
        <v>项</v>
      </c>
    </row>
    <row r="169" s="303" customFormat="1" ht="38" customHeight="1" spans="1:7">
      <c r="A169" s="330" t="s">
        <v>1572</v>
      </c>
      <c r="B169" s="331" t="s">
        <v>1573</v>
      </c>
      <c r="C169" s="332"/>
      <c r="D169" s="332"/>
      <c r="E169" s="334"/>
      <c r="F169" s="327" t="str">
        <f t="shared" si="7"/>
        <v>否</v>
      </c>
      <c r="G169" s="310" t="str">
        <f t="shared" si="8"/>
        <v>项</v>
      </c>
    </row>
    <row r="170" s="303" customFormat="1" ht="38" customHeight="1" spans="1:7">
      <c r="A170" s="330" t="s">
        <v>1574</v>
      </c>
      <c r="B170" s="328" t="s">
        <v>1575</v>
      </c>
      <c r="C170" s="329"/>
      <c r="D170" s="329"/>
      <c r="E170" s="334"/>
      <c r="F170" s="327" t="str">
        <f t="shared" si="7"/>
        <v>否</v>
      </c>
      <c r="G170" s="310" t="str">
        <f t="shared" si="8"/>
        <v>款</v>
      </c>
    </row>
    <row r="171" s="303" customFormat="1" ht="38" customHeight="1" spans="1:7">
      <c r="A171" s="330" t="s">
        <v>1576</v>
      </c>
      <c r="B171" s="331" t="s">
        <v>1493</v>
      </c>
      <c r="C171" s="332"/>
      <c r="D171" s="332"/>
      <c r="E171" s="334"/>
      <c r="F171" s="327" t="str">
        <f t="shared" si="7"/>
        <v>否</v>
      </c>
      <c r="G171" s="310" t="str">
        <f t="shared" si="8"/>
        <v>项</v>
      </c>
    </row>
    <row r="172" s="303" customFormat="1" ht="38" customHeight="1" spans="1:7">
      <c r="A172" s="330" t="s">
        <v>1577</v>
      </c>
      <c r="B172" s="331" t="s">
        <v>1578</v>
      </c>
      <c r="C172" s="332"/>
      <c r="D172" s="332"/>
      <c r="E172" s="334"/>
      <c r="F172" s="327" t="str">
        <f t="shared" si="7"/>
        <v>否</v>
      </c>
      <c r="G172" s="310" t="str">
        <f t="shared" si="8"/>
        <v>项</v>
      </c>
    </row>
    <row r="173" s="303" customFormat="1" ht="38" customHeight="1" spans="1:7">
      <c r="A173" s="330" t="s">
        <v>1579</v>
      </c>
      <c r="B173" s="331" t="s">
        <v>1580</v>
      </c>
      <c r="C173" s="332"/>
      <c r="D173" s="332"/>
      <c r="E173" s="334"/>
      <c r="F173" s="327" t="str">
        <f t="shared" si="7"/>
        <v>否</v>
      </c>
      <c r="G173" s="310" t="str">
        <f t="shared" si="8"/>
        <v>款</v>
      </c>
    </row>
    <row r="174" ht="38" customHeight="1" spans="1:7">
      <c r="A174" s="330" t="s">
        <v>1581</v>
      </c>
      <c r="B174" s="331" t="s">
        <v>1582</v>
      </c>
      <c r="C174" s="332"/>
      <c r="D174" s="332"/>
      <c r="E174" s="334"/>
      <c r="F174" s="327" t="str">
        <f t="shared" si="7"/>
        <v>否</v>
      </c>
      <c r="G174" s="310" t="str">
        <f t="shared" si="8"/>
        <v>款</v>
      </c>
    </row>
    <row r="175" ht="38" customHeight="1" spans="1:7">
      <c r="A175" s="330" t="s">
        <v>1583</v>
      </c>
      <c r="B175" s="331" t="s">
        <v>1512</v>
      </c>
      <c r="C175" s="332"/>
      <c r="D175" s="332"/>
      <c r="E175" s="334"/>
      <c r="F175" s="327" t="str">
        <f t="shared" si="7"/>
        <v>否</v>
      </c>
      <c r="G175" s="310" t="str">
        <f t="shared" si="8"/>
        <v>项</v>
      </c>
    </row>
    <row r="176" ht="38" customHeight="1" spans="1:7">
      <c r="A176" s="330" t="s">
        <v>1584</v>
      </c>
      <c r="B176" s="331" t="s">
        <v>1516</v>
      </c>
      <c r="C176" s="332"/>
      <c r="D176" s="332"/>
      <c r="E176" s="334"/>
      <c r="F176" s="327" t="str">
        <f t="shared" si="7"/>
        <v>否</v>
      </c>
      <c r="G176" s="310" t="str">
        <f t="shared" si="8"/>
        <v>项</v>
      </c>
    </row>
    <row r="177" s="303" customFormat="1" ht="38" customHeight="1" spans="1:7">
      <c r="A177" s="330" t="s">
        <v>1585</v>
      </c>
      <c r="B177" s="331" t="s">
        <v>1586</v>
      </c>
      <c r="C177" s="332"/>
      <c r="D177" s="332"/>
      <c r="E177" s="334"/>
      <c r="F177" s="327" t="str">
        <f t="shared" si="7"/>
        <v>否</v>
      </c>
      <c r="G177" s="310" t="str">
        <f t="shared" si="8"/>
        <v>项</v>
      </c>
    </row>
    <row r="178" ht="38" customHeight="1" spans="1:7">
      <c r="A178" s="322" t="s">
        <v>94</v>
      </c>
      <c r="B178" s="323" t="s">
        <v>1587</v>
      </c>
      <c r="C178" s="325"/>
      <c r="D178" s="325"/>
      <c r="E178" s="339"/>
      <c r="F178" s="327" t="str">
        <f t="shared" si="7"/>
        <v>是</v>
      </c>
      <c r="G178" s="310" t="str">
        <f t="shared" si="8"/>
        <v>类</v>
      </c>
    </row>
    <row r="179" ht="38" customHeight="1" spans="1:7">
      <c r="A179" s="330" t="s">
        <v>1588</v>
      </c>
      <c r="B179" s="328" t="s">
        <v>1589</v>
      </c>
      <c r="C179" s="329"/>
      <c r="D179" s="329"/>
      <c r="E179" s="334"/>
      <c r="F179" s="327" t="str">
        <f t="shared" si="7"/>
        <v>否</v>
      </c>
      <c r="G179" s="310" t="str">
        <f t="shared" si="8"/>
        <v>款</v>
      </c>
    </row>
    <row r="180" ht="38" customHeight="1" spans="1:7">
      <c r="A180" s="330" t="s">
        <v>1590</v>
      </c>
      <c r="B180" s="331" t="s">
        <v>1591</v>
      </c>
      <c r="C180" s="332"/>
      <c r="D180" s="332"/>
      <c r="E180" s="334"/>
      <c r="F180" s="327" t="str">
        <f t="shared" si="7"/>
        <v>否</v>
      </c>
      <c r="G180" s="310" t="str">
        <f t="shared" si="8"/>
        <v>项</v>
      </c>
    </row>
    <row r="181" s="303" customFormat="1" ht="38" customHeight="1" spans="1:7">
      <c r="A181" s="330" t="s">
        <v>1592</v>
      </c>
      <c r="B181" s="331" t="s">
        <v>1593</v>
      </c>
      <c r="C181" s="332"/>
      <c r="D181" s="332"/>
      <c r="E181" s="334"/>
      <c r="F181" s="327" t="str">
        <f t="shared" si="7"/>
        <v>否</v>
      </c>
      <c r="G181" s="310" t="str">
        <f t="shared" si="8"/>
        <v>项</v>
      </c>
    </row>
    <row r="182" s="303" customFormat="1" ht="38" customHeight="1" spans="1:7">
      <c r="A182" s="322" t="s">
        <v>117</v>
      </c>
      <c r="B182" s="323" t="s">
        <v>1594</v>
      </c>
      <c r="C182" s="325"/>
      <c r="D182" s="325"/>
      <c r="E182" s="339"/>
      <c r="F182" s="327" t="str">
        <f t="shared" si="7"/>
        <v>是</v>
      </c>
      <c r="G182" s="310" t="str">
        <f t="shared" si="8"/>
        <v>类</v>
      </c>
    </row>
    <row r="183" ht="38" customHeight="1" spans="1:7">
      <c r="A183" s="330" t="s">
        <v>1595</v>
      </c>
      <c r="B183" s="328" t="s">
        <v>1596</v>
      </c>
      <c r="C183" s="344">
        <f>SUM(C184:C186)</f>
        <v>181000</v>
      </c>
      <c r="D183" s="344">
        <f>SUM(D184:D186)</f>
        <v>18000</v>
      </c>
      <c r="E183" s="340">
        <f>IF(C183&lt;&gt;0,D183/C183-1,"")</f>
        <v>-0.900552486187845</v>
      </c>
      <c r="F183" s="327" t="str">
        <f t="shared" si="7"/>
        <v>是</v>
      </c>
      <c r="G183" s="310" t="str">
        <f t="shared" si="8"/>
        <v>款</v>
      </c>
    </row>
    <row r="184" ht="38" customHeight="1" spans="1:7">
      <c r="A184" s="330" t="s">
        <v>1597</v>
      </c>
      <c r="B184" s="331" t="s">
        <v>1598</v>
      </c>
      <c r="C184" s="332"/>
      <c r="D184" s="332"/>
      <c r="E184" s="334"/>
      <c r="F184" s="327" t="str">
        <f t="shared" si="7"/>
        <v>否</v>
      </c>
      <c r="G184" s="310" t="str">
        <f t="shared" si="8"/>
        <v>项</v>
      </c>
    </row>
    <row r="185" s="303" customFormat="1" ht="38" customHeight="1" spans="1:7">
      <c r="A185" s="330" t="s">
        <v>1599</v>
      </c>
      <c r="B185" s="331" t="s">
        <v>1600</v>
      </c>
      <c r="C185" s="333">
        <v>181000</v>
      </c>
      <c r="D185" s="333">
        <v>18000</v>
      </c>
      <c r="E185" s="341">
        <f>IF(C185&lt;&gt;0,D185/C185-1,"")</f>
        <v>-0.900552486187845</v>
      </c>
      <c r="F185" s="327" t="str">
        <f t="shared" si="7"/>
        <v>是</v>
      </c>
      <c r="G185" s="310" t="str">
        <f t="shared" si="8"/>
        <v>项</v>
      </c>
    </row>
    <row r="186" s="303" customFormat="1" ht="38" customHeight="1" spans="1:7">
      <c r="A186" s="330" t="s">
        <v>1601</v>
      </c>
      <c r="B186" s="331" t="s">
        <v>1602</v>
      </c>
      <c r="C186" s="332"/>
      <c r="D186" s="332"/>
      <c r="E186" s="334"/>
      <c r="F186" s="327" t="str">
        <f t="shared" si="7"/>
        <v>否</v>
      </c>
      <c r="G186" s="310" t="str">
        <f t="shared" si="8"/>
        <v>项</v>
      </c>
    </row>
    <row r="187" ht="38" customHeight="1" spans="1:7">
      <c r="A187" s="330" t="s">
        <v>1603</v>
      </c>
      <c r="B187" s="328" t="s">
        <v>1604</v>
      </c>
      <c r="C187" s="329"/>
      <c r="D187" s="329"/>
      <c r="E187" s="334"/>
      <c r="F187" s="327" t="str">
        <f t="shared" si="7"/>
        <v>否</v>
      </c>
      <c r="G187" s="310" t="str">
        <f t="shared" si="8"/>
        <v>款</v>
      </c>
    </row>
    <row r="188" s="303" customFormat="1" ht="38" customHeight="1" spans="1:7">
      <c r="A188" s="330" t="s">
        <v>1605</v>
      </c>
      <c r="B188" s="331" t="s">
        <v>1606</v>
      </c>
      <c r="C188" s="332"/>
      <c r="D188" s="332"/>
      <c r="E188" s="334"/>
      <c r="F188" s="327" t="str">
        <f t="shared" ref="F188:F208" si="10">IF(LEN(A188)=3,"是",IF(B188&lt;&gt;"",IF(SUM(C188:D188)&lt;&gt;0,"是","否"),"是"))</f>
        <v>否</v>
      </c>
      <c r="G188" s="310" t="str">
        <f t="shared" ref="G188:G208" si="11">IF(LEN(A188)=3,"类",IF(LEN(A188)=5,"款","项"))</f>
        <v>项</v>
      </c>
    </row>
    <row r="189" ht="38" customHeight="1" spans="1:7">
      <c r="A189" s="330" t="s">
        <v>1607</v>
      </c>
      <c r="B189" s="331" t="s">
        <v>1608</v>
      </c>
      <c r="C189" s="332"/>
      <c r="D189" s="332"/>
      <c r="E189" s="334"/>
      <c r="F189" s="327" t="str">
        <f t="shared" si="10"/>
        <v>否</v>
      </c>
      <c r="G189" s="310" t="str">
        <f t="shared" si="11"/>
        <v>项</v>
      </c>
    </row>
    <row r="190" ht="38" customHeight="1" spans="1:7">
      <c r="A190" s="330" t="s">
        <v>1609</v>
      </c>
      <c r="B190" s="331" t="s">
        <v>1610</v>
      </c>
      <c r="C190" s="332"/>
      <c r="D190" s="332"/>
      <c r="E190" s="334"/>
      <c r="F190" s="327" t="str">
        <f t="shared" si="10"/>
        <v>否</v>
      </c>
      <c r="G190" s="310" t="str">
        <f t="shared" si="11"/>
        <v>项</v>
      </c>
    </row>
    <row r="191" ht="38" customHeight="1" spans="1:7">
      <c r="A191" s="330" t="s">
        <v>1611</v>
      </c>
      <c r="B191" s="331" t="s">
        <v>1612</v>
      </c>
      <c r="C191" s="332"/>
      <c r="D191" s="332"/>
      <c r="E191" s="334"/>
      <c r="F191" s="327" t="str">
        <f t="shared" si="10"/>
        <v>否</v>
      </c>
      <c r="G191" s="310" t="str">
        <f t="shared" si="11"/>
        <v>项</v>
      </c>
    </row>
    <row r="192" ht="38" customHeight="1" spans="1:7">
      <c r="A192" s="330" t="s">
        <v>1613</v>
      </c>
      <c r="B192" s="331" t="s">
        <v>1614</v>
      </c>
      <c r="C192" s="332"/>
      <c r="D192" s="332"/>
      <c r="E192" s="334"/>
      <c r="F192" s="327" t="str">
        <f t="shared" si="10"/>
        <v>否</v>
      </c>
      <c r="G192" s="310" t="str">
        <f t="shared" si="11"/>
        <v>项</v>
      </c>
    </row>
    <row r="193" ht="38" customHeight="1" spans="1:7">
      <c r="A193" s="330" t="s">
        <v>1615</v>
      </c>
      <c r="B193" s="331" t="s">
        <v>1616</v>
      </c>
      <c r="C193" s="332"/>
      <c r="D193" s="332"/>
      <c r="E193" s="334"/>
      <c r="F193" s="327" t="str">
        <f t="shared" si="10"/>
        <v>否</v>
      </c>
      <c r="G193" s="310" t="str">
        <f t="shared" si="11"/>
        <v>项</v>
      </c>
    </row>
    <row r="194" s="303" customFormat="1" ht="38" customHeight="1" spans="1:7">
      <c r="A194" s="330" t="s">
        <v>1617</v>
      </c>
      <c r="B194" s="331" t="s">
        <v>1618</v>
      </c>
      <c r="C194" s="332"/>
      <c r="D194" s="332"/>
      <c r="E194" s="334"/>
      <c r="F194" s="327" t="str">
        <f t="shared" si="10"/>
        <v>否</v>
      </c>
      <c r="G194" s="310" t="str">
        <f t="shared" si="11"/>
        <v>项</v>
      </c>
    </row>
    <row r="195" ht="38" customHeight="1" spans="1:7">
      <c r="A195" s="330" t="s">
        <v>1619</v>
      </c>
      <c r="B195" s="331" t="s">
        <v>1620</v>
      </c>
      <c r="C195" s="332"/>
      <c r="D195" s="332"/>
      <c r="E195" s="334"/>
      <c r="F195" s="327" t="str">
        <f t="shared" si="10"/>
        <v>否</v>
      </c>
      <c r="G195" s="310" t="str">
        <f t="shared" si="11"/>
        <v>项</v>
      </c>
    </row>
    <row r="196" ht="38" customHeight="1" spans="1:7">
      <c r="A196" s="330" t="s">
        <v>1621</v>
      </c>
      <c r="B196" s="328" t="s">
        <v>1622</v>
      </c>
      <c r="C196" s="344">
        <f>SUM(C197:C207)</f>
        <v>1786</v>
      </c>
      <c r="D196" s="344">
        <f>SUM(D197:D207)</f>
        <v>1710</v>
      </c>
      <c r="E196" s="340">
        <f t="shared" ref="E196:E200" si="12">IF(C196&lt;&gt;0,D196/C196-1,"")</f>
        <v>-0.0425531914893617</v>
      </c>
      <c r="F196" s="327" t="str">
        <f t="shared" si="10"/>
        <v>是</v>
      </c>
      <c r="G196" s="310" t="str">
        <f t="shared" si="11"/>
        <v>款</v>
      </c>
    </row>
    <row r="197" ht="38" customHeight="1" spans="1:7">
      <c r="A197" s="343">
        <v>2296001</v>
      </c>
      <c r="B197" s="331" t="s">
        <v>1623</v>
      </c>
      <c r="C197" s="332"/>
      <c r="D197" s="332"/>
      <c r="E197" s="334"/>
      <c r="F197" s="327" t="str">
        <f t="shared" si="10"/>
        <v>否</v>
      </c>
      <c r="G197" s="310" t="str">
        <f t="shared" si="11"/>
        <v>项</v>
      </c>
    </row>
    <row r="198" s="303" customFormat="1" ht="38" customHeight="1" spans="1:7">
      <c r="A198" s="330" t="s">
        <v>1624</v>
      </c>
      <c r="B198" s="331" t="s">
        <v>1625</v>
      </c>
      <c r="C198" s="333">
        <v>811</v>
      </c>
      <c r="D198" s="333">
        <v>650</v>
      </c>
      <c r="E198" s="341">
        <f t="shared" si="12"/>
        <v>-0.198520345252774</v>
      </c>
      <c r="F198" s="327" t="str">
        <f t="shared" si="10"/>
        <v>是</v>
      </c>
      <c r="G198" s="310" t="str">
        <f t="shared" si="11"/>
        <v>项</v>
      </c>
    </row>
    <row r="199" ht="38" customHeight="1" spans="1:7">
      <c r="A199" s="330" t="s">
        <v>1626</v>
      </c>
      <c r="B199" s="331" t="s">
        <v>1627</v>
      </c>
      <c r="C199" s="333">
        <v>397</v>
      </c>
      <c r="D199" s="333">
        <v>750</v>
      </c>
      <c r="E199" s="341">
        <f t="shared" si="12"/>
        <v>0.889168765743073</v>
      </c>
      <c r="F199" s="327" t="str">
        <f t="shared" si="10"/>
        <v>是</v>
      </c>
      <c r="G199" s="310" t="str">
        <f t="shared" si="11"/>
        <v>项</v>
      </c>
    </row>
    <row r="200" ht="38" customHeight="1" spans="1:7">
      <c r="A200" s="330" t="s">
        <v>1628</v>
      </c>
      <c r="B200" s="331" t="s">
        <v>1629</v>
      </c>
      <c r="C200" s="333"/>
      <c r="D200" s="333">
        <v>200</v>
      </c>
      <c r="E200" s="341" t="str">
        <f t="shared" si="12"/>
        <v/>
      </c>
      <c r="F200" s="327" t="str">
        <f t="shared" si="10"/>
        <v>是</v>
      </c>
      <c r="G200" s="310" t="str">
        <f t="shared" si="11"/>
        <v>项</v>
      </c>
    </row>
    <row r="201" ht="38" customHeight="1" spans="1:7">
      <c r="A201" s="330" t="s">
        <v>1630</v>
      </c>
      <c r="B201" s="331" t="s">
        <v>1631</v>
      </c>
      <c r="C201" s="332"/>
      <c r="D201" s="332"/>
      <c r="E201" s="334"/>
      <c r="F201" s="327" t="str">
        <f t="shared" si="10"/>
        <v>否</v>
      </c>
      <c r="G201" s="310" t="str">
        <f t="shared" si="11"/>
        <v>项</v>
      </c>
    </row>
    <row r="202" ht="38" customHeight="1" spans="1:7">
      <c r="A202" s="330" t="s">
        <v>1632</v>
      </c>
      <c r="B202" s="331" t="s">
        <v>1633</v>
      </c>
      <c r="C202" s="333">
        <v>393</v>
      </c>
      <c r="D202" s="333"/>
      <c r="E202" s="341">
        <f>IF(C202&lt;&gt;0,D202/C202-1,"")</f>
        <v>-1</v>
      </c>
      <c r="F202" s="327" t="str">
        <f t="shared" si="10"/>
        <v>是</v>
      </c>
      <c r="G202" s="310" t="str">
        <f t="shared" si="11"/>
        <v>项</v>
      </c>
    </row>
    <row r="203" s="303" customFormat="1" ht="38" customHeight="1" spans="1:7">
      <c r="A203" s="330" t="s">
        <v>1634</v>
      </c>
      <c r="B203" s="331" t="s">
        <v>1635</v>
      </c>
      <c r="C203" s="332"/>
      <c r="D203" s="332"/>
      <c r="E203" s="334"/>
      <c r="F203" s="327" t="str">
        <f t="shared" si="10"/>
        <v>否</v>
      </c>
      <c r="G203" s="310" t="str">
        <f t="shared" si="11"/>
        <v>项</v>
      </c>
    </row>
    <row r="204" s="303" customFormat="1" ht="38" customHeight="1" spans="1:7">
      <c r="A204" s="330" t="s">
        <v>1636</v>
      </c>
      <c r="B204" s="331" t="s">
        <v>1637</v>
      </c>
      <c r="C204" s="332"/>
      <c r="D204" s="332"/>
      <c r="E204" s="334"/>
      <c r="F204" s="327" t="str">
        <f t="shared" si="10"/>
        <v>否</v>
      </c>
      <c r="G204" s="310" t="str">
        <f t="shared" si="11"/>
        <v>项</v>
      </c>
    </row>
    <row r="205" s="303" customFormat="1" ht="38" customHeight="1" spans="1:7">
      <c r="A205" s="330" t="s">
        <v>1638</v>
      </c>
      <c r="B205" s="331" t="s">
        <v>1639</v>
      </c>
      <c r="C205" s="332"/>
      <c r="D205" s="332"/>
      <c r="E205" s="334"/>
      <c r="F205" s="327" t="str">
        <f t="shared" si="10"/>
        <v>否</v>
      </c>
      <c r="G205" s="310" t="str">
        <f t="shared" si="11"/>
        <v>项</v>
      </c>
    </row>
    <row r="206" ht="38" customHeight="1" spans="1:7">
      <c r="A206" s="330" t="s">
        <v>1640</v>
      </c>
      <c r="B206" s="331" t="s">
        <v>1641</v>
      </c>
      <c r="C206" s="332"/>
      <c r="D206" s="332"/>
      <c r="E206" s="334"/>
      <c r="F206" s="327" t="str">
        <f t="shared" si="10"/>
        <v>否</v>
      </c>
      <c r="G206" s="310" t="str">
        <f t="shared" si="11"/>
        <v>项</v>
      </c>
    </row>
    <row r="207" s="303" customFormat="1" ht="38" customHeight="1" spans="1:7">
      <c r="A207" s="330" t="s">
        <v>1642</v>
      </c>
      <c r="B207" s="331" t="s">
        <v>1643</v>
      </c>
      <c r="C207" s="333">
        <v>185</v>
      </c>
      <c r="D207" s="333">
        <v>110</v>
      </c>
      <c r="E207" s="341">
        <f t="shared" ref="E207:E209" si="13">IF(C207&lt;&gt;0,D207/C207-1,"")</f>
        <v>-0.405405405405405</v>
      </c>
      <c r="F207" s="327" t="str">
        <f t="shared" si="10"/>
        <v>是</v>
      </c>
      <c r="G207" s="310" t="str">
        <f t="shared" si="11"/>
        <v>项</v>
      </c>
    </row>
    <row r="208" s="303" customFormat="1" ht="38" customHeight="1" spans="1:7">
      <c r="A208" s="322" t="s">
        <v>113</v>
      </c>
      <c r="B208" s="323" t="s">
        <v>1644</v>
      </c>
      <c r="C208" s="344">
        <f>C209</f>
        <v>23627</v>
      </c>
      <c r="D208" s="344">
        <f>D209</f>
        <v>28964</v>
      </c>
      <c r="E208" s="340">
        <f t="shared" si="13"/>
        <v>0.225885639310958</v>
      </c>
      <c r="F208" s="327" t="str">
        <f t="shared" si="10"/>
        <v>是</v>
      </c>
      <c r="G208" s="310" t="str">
        <f t="shared" si="11"/>
        <v>类</v>
      </c>
    </row>
    <row r="209" s="303" customFormat="1" ht="38" customHeight="1" spans="1:7">
      <c r="A209" s="330">
        <v>23204</v>
      </c>
      <c r="B209" s="331" t="s">
        <v>1645</v>
      </c>
      <c r="C209" s="344">
        <f>SUM(C210:C225)</f>
        <v>23627</v>
      </c>
      <c r="D209" s="344">
        <f>SUM(D210:D225)</f>
        <v>28964</v>
      </c>
      <c r="E209" s="340">
        <f t="shared" si="13"/>
        <v>0.225885639310958</v>
      </c>
      <c r="F209" s="327"/>
      <c r="G209" s="310"/>
    </row>
    <row r="210" s="303" customFormat="1" ht="38" customHeight="1" spans="1:7">
      <c r="A210" s="330" t="s">
        <v>1646</v>
      </c>
      <c r="B210" s="331" t="s">
        <v>1647</v>
      </c>
      <c r="C210" s="332"/>
      <c r="D210" s="332"/>
      <c r="E210" s="334"/>
      <c r="F210" s="327" t="str">
        <f t="shared" ref="F210:F265" si="14">IF(LEN(A210)=3,"是",IF(B210&lt;&gt;"",IF(SUM(C210:D210)&lt;&gt;0,"是","否"),"是"))</f>
        <v>否</v>
      </c>
      <c r="G210" s="310" t="str">
        <f t="shared" ref="G210:G264" si="15">IF(LEN(A210)=3,"类",IF(LEN(A210)=5,"款","项"))</f>
        <v>项</v>
      </c>
    </row>
    <row r="211" s="303" customFormat="1" ht="38" customHeight="1" spans="1:7">
      <c r="A211" s="330" t="s">
        <v>1648</v>
      </c>
      <c r="B211" s="331" t="s">
        <v>1649</v>
      </c>
      <c r="C211" s="332"/>
      <c r="D211" s="332"/>
      <c r="E211" s="334"/>
      <c r="F211" s="327" t="str">
        <f t="shared" si="14"/>
        <v>否</v>
      </c>
      <c r="G211" s="310" t="str">
        <f t="shared" si="15"/>
        <v>项</v>
      </c>
    </row>
    <row r="212" s="303" customFormat="1" ht="38" customHeight="1" spans="1:7">
      <c r="A212" s="330" t="s">
        <v>1650</v>
      </c>
      <c r="B212" s="331" t="s">
        <v>1651</v>
      </c>
      <c r="C212" s="332"/>
      <c r="D212" s="332"/>
      <c r="E212" s="334"/>
      <c r="F212" s="327" t="str">
        <f t="shared" si="14"/>
        <v>否</v>
      </c>
      <c r="G212" s="310" t="str">
        <f t="shared" si="15"/>
        <v>项</v>
      </c>
    </row>
    <row r="213" s="303" customFormat="1" ht="38" customHeight="1" spans="1:7">
      <c r="A213" s="330" t="s">
        <v>1652</v>
      </c>
      <c r="B213" s="331" t="s">
        <v>1653</v>
      </c>
      <c r="C213" s="333">
        <v>1852</v>
      </c>
      <c r="D213" s="333"/>
      <c r="E213" s="341">
        <f>IF(C213&lt;&gt;0,D213/C213-1,"")</f>
        <v>-1</v>
      </c>
      <c r="F213" s="327" t="str">
        <f t="shared" si="14"/>
        <v>是</v>
      </c>
      <c r="G213" s="310" t="str">
        <f t="shared" si="15"/>
        <v>项</v>
      </c>
    </row>
    <row r="214" s="303" customFormat="1" ht="38" customHeight="1" spans="1:7">
      <c r="A214" s="330" t="s">
        <v>1654</v>
      </c>
      <c r="B214" s="331" t="s">
        <v>1655</v>
      </c>
      <c r="C214" s="332"/>
      <c r="D214" s="332"/>
      <c r="E214" s="334"/>
      <c r="F214" s="327" t="str">
        <f t="shared" si="14"/>
        <v>否</v>
      </c>
      <c r="G214" s="310" t="str">
        <f t="shared" si="15"/>
        <v>项</v>
      </c>
    </row>
    <row r="215" ht="38" customHeight="1" spans="1:7">
      <c r="A215" s="330" t="s">
        <v>1656</v>
      </c>
      <c r="B215" s="331" t="s">
        <v>1657</v>
      </c>
      <c r="C215" s="332"/>
      <c r="D215" s="332"/>
      <c r="E215" s="334"/>
      <c r="F215" s="327" t="str">
        <f t="shared" si="14"/>
        <v>否</v>
      </c>
      <c r="G215" s="310" t="str">
        <f t="shared" si="15"/>
        <v>项</v>
      </c>
    </row>
    <row r="216" ht="38" customHeight="1" spans="1:7">
      <c r="A216" s="330" t="s">
        <v>1658</v>
      </c>
      <c r="B216" s="331" t="s">
        <v>1659</v>
      </c>
      <c r="C216" s="332"/>
      <c r="D216" s="332"/>
      <c r="E216" s="334"/>
      <c r="F216" s="327" t="str">
        <f t="shared" si="14"/>
        <v>否</v>
      </c>
      <c r="G216" s="310" t="str">
        <f t="shared" si="15"/>
        <v>项</v>
      </c>
    </row>
    <row r="217" ht="38" customHeight="1" spans="1:7">
      <c r="A217" s="330" t="s">
        <v>1660</v>
      </c>
      <c r="B217" s="331" t="s">
        <v>1661</v>
      </c>
      <c r="C217" s="332"/>
      <c r="D217" s="332"/>
      <c r="E217" s="334"/>
      <c r="F217" s="327" t="str">
        <f t="shared" si="14"/>
        <v>否</v>
      </c>
      <c r="G217" s="310" t="str">
        <f t="shared" si="15"/>
        <v>项</v>
      </c>
    </row>
    <row r="218" ht="38" customHeight="1" spans="1:7">
      <c r="A218" s="330" t="s">
        <v>1662</v>
      </c>
      <c r="B218" s="331" t="s">
        <v>1663</v>
      </c>
      <c r="C218" s="332"/>
      <c r="D218" s="332"/>
      <c r="E218" s="334"/>
      <c r="F218" s="327" t="str">
        <f t="shared" si="14"/>
        <v>否</v>
      </c>
      <c r="G218" s="310" t="str">
        <f t="shared" si="15"/>
        <v>项</v>
      </c>
    </row>
    <row r="219" ht="38" customHeight="1" spans="1:7">
      <c r="A219" s="330" t="s">
        <v>1664</v>
      </c>
      <c r="B219" s="331" t="s">
        <v>1665</v>
      </c>
      <c r="C219" s="332"/>
      <c r="D219" s="332"/>
      <c r="E219" s="334"/>
      <c r="F219" s="327" t="str">
        <f t="shared" si="14"/>
        <v>否</v>
      </c>
      <c r="G219" s="310" t="str">
        <f t="shared" si="15"/>
        <v>项</v>
      </c>
    </row>
    <row r="220" ht="38" customHeight="1" spans="1:7">
      <c r="A220" s="330" t="s">
        <v>1666</v>
      </c>
      <c r="B220" s="331" t="s">
        <v>1667</v>
      </c>
      <c r="C220" s="332"/>
      <c r="D220" s="332"/>
      <c r="E220" s="334"/>
      <c r="F220" s="327" t="str">
        <f t="shared" si="14"/>
        <v>否</v>
      </c>
      <c r="G220" s="310" t="str">
        <f t="shared" si="15"/>
        <v>项</v>
      </c>
    </row>
    <row r="221" ht="38" customHeight="1" spans="1:7">
      <c r="A221" s="330" t="s">
        <v>1668</v>
      </c>
      <c r="B221" s="331" t="s">
        <v>1669</v>
      </c>
      <c r="C221" s="333">
        <v>401</v>
      </c>
      <c r="D221" s="333"/>
      <c r="E221" s="341">
        <f t="shared" ref="E221:E224" si="16">IF(C221&lt;&gt;0,D221/C221-1,"")</f>
        <v>-1</v>
      </c>
      <c r="F221" s="327" t="str">
        <f t="shared" si="14"/>
        <v>是</v>
      </c>
      <c r="G221" s="310" t="str">
        <f t="shared" si="15"/>
        <v>项</v>
      </c>
    </row>
    <row r="222" s="303" customFormat="1" ht="38" customHeight="1" spans="1:7">
      <c r="A222" s="330" t="s">
        <v>1670</v>
      </c>
      <c r="B222" s="331" t="s">
        <v>1671</v>
      </c>
      <c r="C222" s="332"/>
      <c r="D222" s="332"/>
      <c r="E222" s="334"/>
      <c r="F222" s="327" t="str">
        <f t="shared" si="14"/>
        <v>否</v>
      </c>
      <c r="G222" s="310" t="str">
        <f t="shared" si="15"/>
        <v>项</v>
      </c>
    </row>
    <row r="223" s="303" customFormat="1" ht="38" customHeight="1" spans="1:7">
      <c r="A223" s="330" t="s">
        <v>1672</v>
      </c>
      <c r="B223" s="331" t="s">
        <v>1673</v>
      </c>
      <c r="C223" s="333">
        <v>3296</v>
      </c>
      <c r="D223" s="333"/>
      <c r="E223" s="341">
        <f t="shared" si="16"/>
        <v>-1</v>
      </c>
      <c r="F223" s="327" t="str">
        <f t="shared" si="14"/>
        <v>是</v>
      </c>
      <c r="G223" s="310" t="str">
        <f t="shared" si="15"/>
        <v>项</v>
      </c>
    </row>
    <row r="224" s="303" customFormat="1" ht="38" customHeight="1" spans="1:7">
      <c r="A224" s="330" t="s">
        <v>1674</v>
      </c>
      <c r="B224" s="331" t="s">
        <v>1675</v>
      </c>
      <c r="C224" s="333">
        <v>18078</v>
      </c>
      <c r="D224" s="333">
        <v>28964</v>
      </c>
      <c r="E224" s="341">
        <f t="shared" si="16"/>
        <v>0.602168381458126</v>
      </c>
      <c r="F224" s="327" t="str">
        <f t="shared" si="14"/>
        <v>是</v>
      </c>
      <c r="G224" s="310" t="str">
        <f t="shared" si="15"/>
        <v>项</v>
      </c>
    </row>
    <row r="225" ht="38" customHeight="1" spans="1:7">
      <c r="A225" s="330" t="s">
        <v>1676</v>
      </c>
      <c r="B225" s="331" t="s">
        <v>1677</v>
      </c>
      <c r="C225" s="332"/>
      <c r="D225" s="332"/>
      <c r="E225" s="334"/>
      <c r="F225" s="327" t="str">
        <f t="shared" si="14"/>
        <v>否</v>
      </c>
      <c r="G225" s="310" t="str">
        <f t="shared" si="15"/>
        <v>项</v>
      </c>
    </row>
    <row r="226" s="303" customFormat="1" ht="38" customHeight="1" spans="1:7">
      <c r="A226" s="322" t="s">
        <v>115</v>
      </c>
      <c r="B226" s="323" t="s">
        <v>1678</v>
      </c>
      <c r="C226" s="344">
        <f>C227</f>
        <v>213</v>
      </c>
      <c r="D226" s="344">
        <f>D227</f>
        <v>50</v>
      </c>
      <c r="E226" s="340">
        <f t="shared" ref="E226:E231" si="17">IF(C226&lt;&gt;0,D226/C226-1,"")</f>
        <v>-0.765258215962441</v>
      </c>
      <c r="F226" s="327" t="str">
        <f t="shared" si="14"/>
        <v>是</v>
      </c>
      <c r="G226" s="310" t="str">
        <f t="shared" si="15"/>
        <v>类</v>
      </c>
    </row>
    <row r="227" s="303" customFormat="1" ht="38" customHeight="1" spans="1:7">
      <c r="A227" s="343">
        <v>23304</v>
      </c>
      <c r="B227" s="328" t="s">
        <v>1679</v>
      </c>
      <c r="C227" s="344">
        <f>SUM(C228:C243)</f>
        <v>213</v>
      </c>
      <c r="D227" s="344">
        <f>SUM(D228:D243)</f>
        <v>50</v>
      </c>
      <c r="E227" s="340">
        <f t="shared" si="17"/>
        <v>-0.765258215962441</v>
      </c>
      <c r="F227" s="327" t="str">
        <f t="shared" si="14"/>
        <v>是</v>
      </c>
      <c r="G227" s="310" t="str">
        <f t="shared" si="15"/>
        <v>款</v>
      </c>
    </row>
    <row r="228" ht="38" customHeight="1" spans="1:7">
      <c r="A228" s="330" t="s">
        <v>1680</v>
      </c>
      <c r="B228" s="331" t="s">
        <v>1681</v>
      </c>
      <c r="C228" s="332"/>
      <c r="D228" s="332"/>
      <c r="E228" s="334"/>
      <c r="F228" s="327" t="str">
        <f t="shared" si="14"/>
        <v>否</v>
      </c>
      <c r="G228" s="310" t="str">
        <f t="shared" si="15"/>
        <v>项</v>
      </c>
    </row>
    <row r="229" s="303" customFormat="1" ht="38" customHeight="1" spans="1:7">
      <c r="A229" s="330" t="s">
        <v>1682</v>
      </c>
      <c r="B229" s="331" t="s">
        <v>1683</v>
      </c>
      <c r="C229" s="332"/>
      <c r="D229" s="332"/>
      <c r="E229" s="334"/>
      <c r="F229" s="327" t="str">
        <f t="shared" si="14"/>
        <v>否</v>
      </c>
      <c r="G229" s="310" t="str">
        <f t="shared" si="15"/>
        <v>项</v>
      </c>
    </row>
    <row r="230" ht="38" customHeight="1" spans="1:7">
      <c r="A230" s="330" t="s">
        <v>1684</v>
      </c>
      <c r="B230" s="331" t="s">
        <v>1685</v>
      </c>
      <c r="C230" s="332"/>
      <c r="D230" s="332"/>
      <c r="E230" s="334"/>
      <c r="F230" s="327" t="str">
        <f t="shared" si="14"/>
        <v>否</v>
      </c>
      <c r="G230" s="310" t="str">
        <f t="shared" si="15"/>
        <v>项</v>
      </c>
    </row>
    <row r="231" s="303" customFormat="1" ht="38" customHeight="1" spans="1:7">
      <c r="A231" s="330" t="s">
        <v>1686</v>
      </c>
      <c r="B231" s="331" t="s">
        <v>1687</v>
      </c>
      <c r="C231" s="333">
        <v>13</v>
      </c>
      <c r="D231" s="333"/>
      <c r="E231" s="341">
        <f t="shared" si="17"/>
        <v>-1</v>
      </c>
      <c r="F231" s="327" t="str">
        <f t="shared" si="14"/>
        <v>是</v>
      </c>
      <c r="G231" s="310" t="str">
        <f t="shared" si="15"/>
        <v>项</v>
      </c>
    </row>
    <row r="232" s="303" customFormat="1" ht="38" customHeight="1" spans="1:7">
      <c r="A232" s="330" t="s">
        <v>1688</v>
      </c>
      <c r="B232" s="331" t="s">
        <v>1689</v>
      </c>
      <c r="C232" s="332"/>
      <c r="D232" s="332"/>
      <c r="E232" s="334"/>
      <c r="F232" s="327" t="str">
        <f t="shared" si="14"/>
        <v>否</v>
      </c>
      <c r="G232" s="310" t="str">
        <f t="shared" si="15"/>
        <v>项</v>
      </c>
    </row>
    <row r="233" ht="38" customHeight="1" spans="1:7">
      <c r="A233" s="330" t="s">
        <v>1690</v>
      </c>
      <c r="B233" s="331" t="s">
        <v>1691</v>
      </c>
      <c r="C233" s="332"/>
      <c r="D233" s="332"/>
      <c r="E233" s="334"/>
      <c r="F233" s="327" t="str">
        <f t="shared" si="14"/>
        <v>否</v>
      </c>
      <c r="G233" s="310" t="str">
        <f t="shared" si="15"/>
        <v>项</v>
      </c>
    </row>
    <row r="234" ht="38" customHeight="1" spans="1:7">
      <c r="A234" s="330" t="s">
        <v>1692</v>
      </c>
      <c r="B234" s="331" t="s">
        <v>1693</v>
      </c>
      <c r="C234" s="332"/>
      <c r="D234" s="332"/>
      <c r="E234" s="334"/>
      <c r="F234" s="327" t="str">
        <f t="shared" si="14"/>
        <v>否</v>
      </c>
      <c r="G234" s="310" t="str">
        <f t="shared" si="15"/>
        <v>项</v>
      </c>
    </row>
    <row r="235" ht="38" customHeight="1" spans="1:7">
      <c r="A235" s="330" t="s">
        <v>1694</v>
      </c>
      <c r="B235" s="331" t="s">
        <v>1695</v>
      </c>
      <c r="C235" s="332"/>
      <c r="D235" s="332"/>
      <c r="E235" s="334"/>
      <c r="F235" s="327" t="str">
        <f t="shared" si="14"/>
        <v>否</v>
      </c>
      <c r="G235" s="310" t="str">
        <f t="shared" si="15"/>
        <v>项</v>
      </c>
    </row>
    <row r="236" ht="38" customHeight="1" spans="1:7">
      <c r="A236" s="330" t="s">
        <v>1696</v>
      </c>
      <c r="B236" s="331" t="s">
        <v>1697</v>
      </c>
      <c r="C236" s="332"/>
      <c r="D236" s="332"/>
      <c r="E236" s="334"/>
      <c r="F236" s="327" t="str">
        <f t="shared" si="14"/>
        <v>否</v>
      </c>
      <c r="G236" s="310" t="str">
        <f t="shared" si="15"/>
        <v>项</v>
      </c>
    </row>
    <row r="237" ht="38" customHeight="1" spans="1:7">
      <c r="A237" s="330" t="s">
        <v>1698</v>
      </c>
      <c r="B237" s="331" t="s">
        <v>1699</v>
      </c>
      <c r="C237" s="332"/>
      <c r="D237" s="332"/>
      <c r="E237" s="334"/>
      <c r="F237" s="327" t="str">
        <f t="shared" si="14"/>
        <v>否</v>
      </c>
      <c r="G237" s="310" t="str">
        <f t="shared" si="15"/>
        <v>项</v>
      </c>
    </row>
    <row r="238" ht="38" customHeight="1" spans="1:7">
      <c r="A238" s="330" t="s">
        <v>1700</v>
      </c>
      <c r="B238" s="331" t="s">
        <v>1701</v>
      </c>
      <c r="C238" s="332"/>
      <c r="D238" s="332"/>
      <c r="E238" s="334"/>
      <c r="F238" s="327" t="str">
        <f t="shared" si="14"/>
        <v>否</v>
      </c>
      <c r="G238" s="310" t="str">
        <f t="shared" si="15"/>
        <v>项</v>
      </c>
    </row>
    <row r="239" ht="38" customHeight="1" spans="1:7">
      <c r="A239" s="330" t="s">
        <v>1702</v>
      </c>
      <c r="B239" s="331" t="s">
        <v>1703</v>
      </c>
      <c r="C239" s="332"/>
      <c r="D239" s="332"/>
      <c r="E239" s="334"/>
      <c r="F239" s="327" t="str">
        <f t="shared" si="14"/>
        <v>否</v>
      </c>
      <c r="G239" s="310" t="str">
        <f t="shared" si="15"/>
        <v>项</v>
      </c>
    </row>
    <row r="240" ht="38" customHeight="1" spans="1:7">
      <c r="A240" s="330" t="s">
        <v>1704</v>
      </c>
      <c r="B240" s="331" t="s">
        <v>1705</v>
      </c>
      <c r="C240" s="332"/>
      <c r="D240" s="332"/>
      <c r="E240" s="334"/>
      <c r="F240" s="327" t="str">
        <f t="shared" si="14"/>
        <v>否</v>
      </c>
      <c r="G240" s="310" t="str">
        <f t="shared" si="15"/>
        <v>项</v>
      </c>
    </row>
    <row r="241" s="303" customFormat="1" ht="38" customHeight="1" spans="1:7">
      <c r="A241" s="330" t="s">
        <v>1706</v>
      </c>
      <c r="B241" s="331" t="s">
        <v>1707</v>
      </c>
      <c r="C241" s="333">
        <v>13</v>
      </c>
      <c r="D241" s="333"/>
      <c r="E241" s="341">
        <f>IF(C241&lt;&gt;0,D241/C241-1,"")</f>
        <v>-1</v>
      </c>
      <c r="F241" s="327" t="str">
        <f t="shared" si="14"/>
        <v>是</v>
      </c>
      <c r="G241" s="310" t="str">
        <f t="shared" si="15"/>
        <v>项</v>
      </c>
    </row>
    <row r="242" ht="38" customHeight="1" spans="1:7">
      <c r="A242" s="330" t="s">
        <v>1708</v>
      </c>
      <c r="B242" s="331" t="s">
        <v>1709</v>
      </c>
      <c r="C242" s="333">
        <v>187</v>
      </c>
      <c r="D242" s="333">
        <v>50</v>
      </c>
      <c r="E242" s="341">
        <f>IF(C242&lt;&gt;0,D242/C242-1,"")</f>
        <v>-0.732620320855615</v>
      </c>
      <c r="F242" s="327" t="str">
        <f t="shared" si="14"/>
        <v>是</v>
      </c>
      <c r="G242" s="310" t="str">
        <f t="shared" si="15"/>
        <v>项</v>
      </c>
    </row>
    <row r="243" ht="38" customHeight="1" spans="1:7">
      <c r="A243" s="330" t="s">
        <v>1710</v>
      </c>
      <c r="B243" s="331" t="s">
        <v>1711</v>
      </c>
      <c r="C243" s="332"/>
      <c r="D243" s="332"/>
      <c r="E243" s="334"/>
      <c r="F243" s="327" t="str">
        <f t="shared" si="14"/>
        <v>否</v>
      </c>
      <c r="G243" s="310" t="str">
        <f t="shared" si="15"/>
        <v>项</v>
      </c>
    </row>
    <row r="244" ht="38" customHeight="1" spans="1:7">
      <c r="A244" s="342" t="s">
        <v>1712</v>
      </c>
      <c r="B244" s="323" t="s">
        <v>1713</v>
      </c>
      <c r="C244" s="325"/>
      <c r="D244" s="325"/>
      <c r="E244" s="339"/>
      <c r="F244" s="327" t="str">
        <f t="shared" si="14"/>
        <v>是</v>
      </c>
      <c r="G244" s="310" t="str">
        <f t="shared" si="15"/>
        <v>类</v>
      </c>
    </row>
    <row r="245" ht="38" customHeight="1" spans="1:7">
      <c r="A245" s="343" t="s">
        <v>1714</v>
      </c>
      <c r="B245" s="328" t="s">
        <v>1715</v>
      </c>
      <c r="C245" s="329"/>
      <c r="D245" s="329"/>
      <c r="E245" s="334"/>
      <c r="F245" s="327" t="str">
        <f t="shared" si="14"/>
        <v>否</v>
      </c>
      <c r="G245" s="310" t="str">
        <f t="shared" si="15"/>
        <v>款</v>
      </c>
    </row>
    <row r="246" ht="38" customHeight="1" spans="1:7">
      <c r="A246" s="343" t="s">
        <v>1716</v>
      </c>
      <c r="B246" s="331" t="s">
        <v>1717</v>
      </c>
      <c r="C246" s="332"/>
      <c r="D246" s="332"/>
      <c r="E246" s="334"/>
      <c r="F246" s="327" t="str">
        <f t="shared" si="14"/>
        <v>否</v>
      </c>
      <c r="G246" s="310" t="str">
        <f t="shared" si="15"/>
        <v>项</v>
      </c>
    </row>
    <row r="247" ht="38" customHeight="1" spans="1:7">
      <c r="A247" s="343" t="s">
        <v>1718</v>
      </c>
      <c r="B247" s="331" t="s">
        <v>1719</v>
      </c>
      <c r="C247" s="332"/>
      <c r="D247" s="332"/>
      <c r="E247" s="334"/>
      <c r="F247" s="327" t="str">
        <f t="shared" si="14"/>
        <v>否</v>
      </c>
      <c r="G247" s="310" t="str">
        <f t="shared" si="15"/>
        <v>项</v>
      </c>
    </row>
    <row r="248" ht="38" customHeight="1" spans="1:7">
      <c r="A248" s="343" t="s">
        <v>1720</v>
      </c>
      <c r="B248" s="331" t="s">
        <v>1721</v>
      </c>
      <c r="C248" s="332"/>
      <c r="D248" s="332"/>
      <c r="E248" s="334"/>
      <c r="F248" s="327" t="str">
        <f t="shared" si="14"/>
        <v>否</v>
      </c>
      <c r="G248" s="310" t="str">
        <f t="shared" si="15"/>
        <v>项</v>
      </c>
    </row>
    <row r="249" ht="38" customHeight="1" spans="1:7">
      <c r="A249" s="343" t="s">
        <v>1722</v>
      </c>
      <c r="B249" s="331" t="s">
        <v>1723</v>
      </c>
      <c r="C249" s="332"/>
      <c r="D249" s="332"/>
      <c r="E249" s="334"/>
      <c r="F249" s="327" t="str">
        <f t="shared" si="14"/>
        <v>否</v>
      </c>
      <c r="G249" s="310" t="str">
        <f t="shared" si="15"/>
        <v>项</v>
      </c>
    </row>
    <row r="250" ht="38" customHeight="1" spans="1:7">
      <c r="A250" s="343" t="s">
        <v>1724</v>
      </c>
      <c r="B250" s="331" t="s">
        <v>1725</v>
      </c>
      <c r="C250" s="332"/>
      <c r="D250" s="332"/>
      <c r="E250" s="334"/>
      <c r="F250" s="327" t="str">
        <f t="shared" si="14"/>
        <v>否</v>
      </c>
      <c r="G250" s="310" t="str">
        <f t="shared" si="15"/>
        <v>项</v>
      </c>
    </row>
    <row r="251" ht="38" customHeight="1" spans="1:7">
      <c r="A251" s="343" t="s">
        <v>1726</v>
      </c>
      <c r="B251" s="331" t="s">
        <v>1727</v>
      </c>
      <c r="C251" s="332"/>
      <c r="D251" s="332"/>
      <c r="E251" s="334"/>
      <c r="F251" s="327" t="str">
        <f t="shared" si="14"/>
        <v>否</v>
      </c>
      <c r="G251" s="310" t="str">
        <f t="shared" si="15"/>
        <v>项</v>
      </c>
    </row>
    <row r="252" ht="38" customHeight="1" spans="1:7">
      <c r="A252" s="343" t="s">
        <v>1728</v>
      </c>
      <c r="B252" s="331" t="s">
        <v>1729</v>
      </c>
      <c r="C252" s="332"/>
      <c r="D252" s="332"/>
      <c r="E252" s="334"/>
      <c r="F252" s="327" t="str">
        <f t="shared" si="14"/>
        <v>否</v>
      </c>
      <c r="G252" s="310" t="str">
        <f t="shared" si="15"/>
        <v>项</v>
      </c>
    </row>
    <row r="253" ht="38" customHeight="1" spans="1:7">
      <c r="A253" s="343" t="s">
        <v>1730</v>
      </c>
      <c r="B253" s="331" t="s">
        <v>1731</v>
      </c>
      <c r="C253" s="332"/>
      <c r="D253" s="332"/>
      <c r="E253" s="334"/>
      <c r="F253" s="327" t="str">
        <f t="shared" si="14"/>
        <v>否</v>
      </c>
      <c r="G253" s="310" t="str">
        <f t="shared" si="15"/>
        <v>项</v>
      </c>
    </row>
    <row r="254" ht="38" customHeight="1" spans="1:7">
      <c r="A254" s="343" t="s">
        <v>1732</v>
      </c>
      <c r="B254" s="331" t="s">
        <v>1733</v>
      </c>
      <c r="C254" s="332"/>
      <c r="D254" s="332"/>
      <c r="E254" s="334"/>
      <c r="F254" s="327" t="str">
        <f t="shared" si="14"/>
        <v>否</v>
      </c>
      <c r="G254" s="310" t="str">
        <f t="shared" si="15"/>
        <v>项</v>
      </c>
    </row>
    <row r="255" ht="38" customHeight="1" spans="1:7">
      <c r="A255" s="343" t="s">
        <v>1734</v>
      </c>
      <c r="B255" s="331" t="s">
        <v>1735</v>
      </c>
      <c r="C255" s="332"/>
      <c r="D255" s="332"/>
      <c r="E255" s="334"/>
      <c r="F255" s="327" t="str">
        <f t="shared" si="14"/>
        <v>否</v>
      </c>
      <c r="G255" s="310" t="str">
        <f t="shared" si="15"/>
        <v>项</v>
      </c>
    </row>
    <row r="256" ht="38" customHeight="1" spans="1:7">
      <c r="A256" s="343" t="s">
        <v>1736</v>
      </c>
      <c r="B256" s="331" t="s">
        <v>1737</v>
      </c>
      <c r="C256" s="332"/>
      <c r="D256" s="332"/>
      <c r="E256" s="334"/>
      <c r="F256" s="327" t="str">
        <f t="shared" si="14"/>
        <v>否</v>
      </c>
      <c r="G256" s="310" t="str">
        <f t="shared" si="15"/>
        <v>项</v>
      </c>
    </row>
    <row r="257" ht="38" customHeight="1" spans="1:7">
      <c r="A257" s="343" t="s">
        <v>1738</v>
      </c>
      <c r="B257" s="331" t="s">
        <v>1739</v>
      </c>
      <c r="C257" s="332"/>
      <c r="D257" s="332"/>
      <c r="E257" s="334"/>
      <c r="F257" s="327" t="str">
        <f t="shared" si="14"/>
        <v>否</v>
      </c>
      <c r="G257" s="310" t="str">
        <f t="shared" si="15"/>
        <v>项</v>
      </c>
    </row>
    <row r="258" ht="38" customHeight="1" spans="1:7">
      <c r="A258" s="343" t="s">
        <v>1740</v>
      </c>
      <c r="B258" s="328" t="s">
        <v>1741</v>
      </c>
      <c r="C258" s="329"/>
      <c r="D258" s="329"/>
      <c r="E258" s="334"/>
      <c r="F258" s="327" t="str">
        <f t="shared" si="14"/>
        <v>否</v>
      </c>
      <c r="G258" s="310" t="str">
        <f t="shared" si="15"/>
        <v>款</v>
      </c>
    </row>
    <row r="259" ht="38" customHeight="1" spans="1:7">
      <c r="A259" s="343" t="s">
        <v>1742</v>
      </c>
      <c r="B259" s="331" t="s">
        <v>1743</v>
      </c>
      <c r="C259" s="332"/>
      <c r="D259" s="332"/>
      <c r="E259" s="334"/>
      <c r="F259" s="327" t="str">
        <f t="shared" si="14"/>
        <v>否</v>
      </c>
      <c r="G259" s="310" t="str">
        <f t="shared" si="15"/>
        <v>项</v>
      </c>
    </row>
    <row r="260" ht="38" customHeight="1" spans="1:7">
      <c r="A260" s="343" t="s">
        <v>1744</v>
      </c>
      <c r="B260" s="331" t="s">
        <v>1745</v>
      </c>
      <c r="C260" s="332"/>
      <c r="D260" s="332"/>
      <c r="E260" s="334"/>
      <c r="F260" s="327" t="str">
        <f t="shared" si="14"/>
        <v>否</v>
      </c>
      <c r="G260" s="310" t="str">
        <f t="shared" si="15"/>
        <v>项</v>
      </c>
    </row>
    <row r="261" ht="38" customHeight="1" spans="1:7">
      <c r="A261" s="343" t="s">
        <v>1746</v>
      </c>
      <c r="B261" s="331" t="s">
        <v>1747</v>
      </c>
      <c r="C261" s="332"/>
      <c r="D261" s="332"/>
      <c r="E261" s="334"/>
      <c r="F261" s="327" t="str">
        <f t="shared" si="14"/>
        <v>否</v>
      </c>
      <c r="G261" s="310" t="str">
        <f t="shared" si="15"/>
        <v>项</v>
      </c>
    </row>
    <row r="262" ht="38" customHeight="1" spans="1:7">
      <c r="A262" s="343" t="s">
        <v>1748</v>
      </c>
      <c r="B262" s="331" t="s">
        <v>1749</v>
      </c>
      <c r="C262" s="332"/>
      <c r="D262" s="332"/>
      <c r="E262" s="334"/>
      <c r="F262" s="327" t="str">
        <f t="shared" si="14"/>
        <v>否</v>
      </c>
      <c r="G262" s="310" t="str">
        <f t="shared" si="15"/>
        <v>项</v>
      </c>
    </row>
    <row r="263" ht="38" customHeight="1" spans="1:7">
      <c r="A263" s="343" t="s">
        <v>1750</v>
      </c>
      <c r="B263" s="331" t="s">
        <v>1751</v>
      </c>
      <c r="C263" s="332"/>
      <c r="D263" s="332"/>
      <c r="E263" s="334"/>
      <c r="F263" s="327" t="str">
        <f t="shared" si="14"/>
        <v>否</v>
      </c>
      <c r="G263" s="310" t="str">
        <f t="shared" si="15"/>
        <v>项</v>
      </c>
    </row>
    <row r="264" ht="38" customHeight="1" spans="1:7">
      <c r="A264" s="343" t="s">
        <v>1752</v>
      </c>
      <c r="B264" s="331" t="s">
        <v>1753</v>
      </c>
      <c r="C264" s="332"/>
      <c r="D264" s="332"/>
      <c r="E264" s="334"/>
      <c r="F264" s="327" t="str">
        <f t="shared" si="14"/>
        <v>否</v>
      </c>
      <c r="G264" s="310" t="str">
        <f t="shared" si="15"/>
        <v>项</v>
      </c>
    </row>
    <row r="265" ht="38" customHeight="1" spans="1:6">
      <c r="A265" s="322"/>
      <c r="B265" s="323"/>
      <c r="C265" s="324"/>
      <c r="D265" s="324"/>
      <c r="E265" s="372"/>
      <c r="F265" s="327" t="str">
        <f t="shared" si="14"/>
        <v>是</v>
      </c>
    </row>
    <row r="266" ht="38" customHeight="1" spans="1:6">
      <c r="A266" s="345"/>
      <c r="B266" s="346" t="s">
        <v>1754</v>
      </c>
      <c r="C266" s="347">
        <v>266768</v>
      </c>
      <c r="D266" s="347">
        <v>94014</v>
      </c>
      <c r="E266" s="340">
        <v>-0.648</v>
      </c>
      <c r="F266" s="327" t="s">
        <v>1755</v>
      </c>
    </row>
    <row r="267" ht="38" customHeight="1" spans="1:6">
      <c r="A267" s="394" t="s">
        <v>1756</v>
      </c>
      <c r="B267" s="349" t="s">
        <v>120</v>
      </c>
      <c r="C267" s="347">
        <f>C268+C271+C272+C273</f>
        <v>49655</v>
      </c>
      <c r="D267" s="347">
        <f>D268+D271+D272+D273</f>
        <v>43374</v>
      </c>
      <c r="E267" s="372"/>
      <c r="F267" s="327" t="str">
        <f t="shared" ref="F267:F270" si="18">IF(LEN(A267)=3,"是",IF(B267&lt;&gt;"",IF(SUM(C267:D267)&lt;&gt;0,"是","否"),"是"))</f>
        <v>是</v>
      </c>
    </row>
    <row r="268" ht="38" customHeight="1" spans="1:6">
      <c r="A268" s="394" t="s">
        <v>1757</v>
      </c>
      <c r="B268" s="395" t="s">
        <v>1758</v>
      </c>
      <c r="C268" s="382"/>
      <c r="D268" s="382"/>
      <c r="E268" s="372"/>
      <c r="F268" s="327" t="str">
        <f t="shared" si="18"/>
        <v>否</v>
      </c>
    </row>
    <row r="269" ht="38" customHeight="1" spans="1:7">
      <c r="A269" s="396" t="s">
        <v>1759</v>
      </c>
      <c r="B269" s="353" t="s">
        <v>1760</v>
      </c>
      <c r="C269" s="397"/>
      <c r="D269" s="398"/>
      <c r="E269" s="399"/>
      <c r="F269" s="327" t="str">
        <f t="shared" si="18"/>
        <v>否</v>
      </c>
      <c r="G269" s="303"/>
    </row>
    <row r="270" ht="38" customHeight="1" spans="1:7">
      <c r="A270" s="396" t="s">
        <v>1761</v>
      </c>
      <c r="B270" s="353" t="s">
        <v>1762</v>
      </c>
      <c r="C270" s="397"/>
      <c r="D270" s="398"/>
      <c r="E270" s="399"/>
      <c r="F270" s="327" t="str">
        <f t="shared" si="18"/>
        <v>否</v>
      </c>
      <c r="G270" s="303"/>
    </row>
    <row r="271" ht="38" customHeight="1" spans="1:7">
      <c r="A271" s="354" t="s">
        <v>1763</v>
      </c>
      <c r="B271" s="350" t="s">
        <v>1764</v>
      </c>
      <c r="C271" s="355">
        <v>1712</v>
      </c>
      <c r="D271" s="355">
        <v>1440</v>
      </c>
      <c r="E271" s="340"/>
      <c r="F271" s="327"/>
      <c r="G271" s="303"/>
    </row>
    <row r="272" ht="38" customHeight="1" spans="1:6">
      <c r="A272" s="354" t="s">
        <v>1765</v>
      </c>
      <c r="B272" s="350" t="s">
        <v>1766</v>
      </c>
      <c r="C272" s="355">
        <f>39128-2152</f>
        <v>36976</v>
      </c>
      <c r="D272" s="355">
        <v>30000</v>
      </c>
      <c r="E272" s="374"/>
      <c r="F272" s="327" t="str">
        <f t="shared" ref="F272:F274" si="19">IF(LEN(A272)=3,"是",IF(B272&lt;&gt;"",IF(SUM(C272:D272)&lt;&gt;0,"是","否"),"是"))</f>
        <v>是</v>
      </c>
    </row>
    <row r="273" ht="38" customHeight="1" spans="1:6">
      <c r="A273" s="354" t="s">
        <v>1767</v>
      </c>
      <c r="B273" s="350" t="s">
        <v>1768</v>
      </c>
      <c r="C273" s="355">
        <f>8815+2152</f>
        <v>10967</v>
      </c>
      <c r="D273" s="355">
        <f>9782+2152</f>
        <v>11934</v>
      </c>
      <c r="E273" s="374"/>
      <c r="F273" s="327" t="str">
        <f t="shared" si="19"/>
        <v>是</v>
      </c>
    </row>
    <row r="274" ht="38" customHeight="1" spans="1:6">
      <c r="A274" s="354" t="s">
        <v>1769</v>
      </c>
      <c r="B274" s="357" t="s">
        <v>1770</v>
      </c>
      <c r="C274" s="213">
        <v>13680</v>
      </c>
      <c r="D274" s="213">
        <v>16100</v>
      </c>
      <c r="E274" s="374"/>
      <c r="F274" s="327" t="str">
        <f t="shared" si="19"/>
        <v>是</v>
      </c>
    </row>
    <row r="275" ht="38" customHeight="1" spans="1:6">
      <c r="A275" s="400"/>
      <c r="B275" s="359" t="s">
        <v>127</v>
      </c>
      <c r="C275" s="401">
        <f>C266+C267+C274</f>
        <v>330103</v>
      </c>
      <c r="D275" s="401">
        <f>D266+D267+D274</f>
        <v>153488</v>
      </c>
      <c r="E275" s="372"/>
      <c r="F275" s="327" t="s">
        <v>1755</v>
      </c>
    </row>
    <row r="276" spans="3:3">
      <c r="C276" s="402"/>
    </row>
    <row r="278" spans="3:3">
      <c r="C278" s="402"/>
    </row>
    <row r="280" spans="3:3">
      <c r="C280" s="402"/>
    </row>
    <row r="281" spans="3:3">
      <c r="C281" s="402"/>
    </row>
    <row r="283" spans="3:3">
      <c r="C283" s="402"/>
    </row>
    <row r="284" spans="3:3">
      <c r="C284" s="402"/>
    </row>
    <row r="285" spans="3:3">
      <c r="C285" s="402"/>
    </row>
    <row r="286" spans="3:3">
      <c r="C286" s="402"/>
    </row>
    <row r="288" spans="3:3">
      <c r="C288" s="402"/>
    </row>
  </sheetData>
  <autoFilter ref="A3:G275">
    <extLst/>
  </autoFilter>
  <mergeCells count="1">
    <mergeCell ref="B1:E1"/>
  </mergeCells>
  <conditionalFormatting sqref="B274">
    <cfRule type="expression" dxfId="1" priority="3" stopIfTrue="1">
      <formula>"len($A:$A)=3"</formula>
    </cfRule>
  </conditionalFormatting>
  <conditionalFormatting sqref="C274">
    <cfRule type="expression" dxfId="1" priority="2" stopIfTrue="1">
      <formula>"len($A:$A)=3"</formula>
    </cfRule>
  </conditionalFormatting>
  <conditionalFormatting sqref="D27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GridLines="0" showZeros="0" view="pageBreakPreview" zoomScaleNormal="115" workbookViewId="0">
      <pane ySplit="3" topLeftCell="A11" activePane="bottomLeft" state="frozen"/>
      <selection/>
      <selection pane="bottomLeft" activeCell="J21" sqref="J21"/>
    </sheetView>
  </sheetViews>
  <sheetFormatPr defaultColWidth="9" defaultRowHeight="15" outlineLevelCol="5"/>
  <cols>
    <col min="1" max="1" width="15" style="173" hidden="1" customWidth="1"/>
    <col min="2" max="2" width="50.7545454545455" style="173" customWidth="1"/>
    <col min="3" max="4" width="20.6363636363636" style="173" customWidth="1"/>
    <col min="5" max="5" width="20.6363636363636" style="363" customWidth="1"/>
    <col min="6" max="6" width="3.75454545454545" style="173" customWidth="1"/>
    <col min="7" max="16384" width="9" style="173"/>
  </cols>
  <sheetData>
    <row r="1" ht="45" customHeight="1" spans="1:6">
      <c r="A1" s="175"/>
      <c r="B1" s="311" t="s">
        <v>1771</v>
      </c>
      <c r="C1" s="311"/>
      <c r="D1" s="311"/>
      <c r="E1" s="311"/>
      <c r="F1" s="175"/>
    </row>
    <row r="2" s="361" customFormat="1" ht="20.1" customHeight="1" spans="1:6">
      <c r="A2" s="364"/>
      <c r="B2" s="365"/>
      <c r="C2" s="366"/>
      <c r="D2" s="365"/>
      <c r="E2" s="367" t="s">
        <v>1</v>
      </c>
      <c r="F2" s="364"/>
    </row>
    <row r="3" s="362" customFormat="1" ht="45" customHeight="1" spans="1:6">
      <c r="A3" s="368" t="s">
        <v>2</v>
      </c>
      <c r="B3" s="369" t="s">
        <v>3</v>
      </c>
      <c r="C3" s="196" t="s">
        <v>129</v>
      </c>
      <c r="D3" s="196" t="s">
        <v>5</v>
      </c>
      <c r="E3" s="196" t="s">
        <v>130</v>
      </c>
      <c r="F3" s="370" t="s">
        <v>135</v>
      </c>
    </row>
    <row r="4" s="362" customFormat="1" ht="36" customHeight="1" spans="1:6">
      <c r="A4" s="330" t="s">
        <v>1243</v>
      </c>
      <c r="B4" s="323" t="s">
        <v>1244</v>
      </c>
      <c r="C4" s="325"/>
      <c r="D4" s="325"/>
      <c r="E4" s="339"/>
      <c r="F4" s="371" t="str">
        <f t="shared" ref="F4:F28" si="0">IF(LEN(A4)=7,"是",IF(B4&lt;&gt;"",IF(SUM(C4:D4)&lt;&gt;0,"是","否"),"是"))</f>
        <v>是</v>
      </c>
    </row>
    <row r="5" ht="36" customHeight="1" spans="1:6">
      <c r="A5" s="330" t="s">
        <v>1245</v>
      </c>
      <c r="B5" s="323" t="s">
        <v>1246</v>
      </c>
      <c r="C5" s="325"/>
      <c r="D5" s="325"/>
      <c r="E5" s="372"/>
      <c r="F5" s="371" t="str">
        <f t="shared" si="0"/>
        <v>是</v>
      </c>
    </row>
    <row r="6" ht="36" customHeight="1" spans="1:6">
      <c r="A6" s="330" t="s">
        <v>1247</v>
      </c>
      <c r="B6" s="323" t="s">
        <v>1248</v>
      </c>
      <c r="C6" s="325"/>
      <c r="D6" s="325"/>
      <c r="E6" s="372"/>
      <c r="F6" s="371" t="str">
        <f t="shared" si="0"/>
        <v>是</v>
      </c>
    </row>
    <row r="7" ht="36" customHeight="1" spans="1:6">
      <c r="A7" s="330" t="s">
        <v>1249</v>
      </c>
      <c r="B7" s="323" t="s">
        <v>1250</v>
      </c>
      <c r="C7" s="325"/>
      <c r="D7" s="325"/>
      <c r="E7" s="372"/>
      <c r="F7" s="371" t="str">
        <f t="shared" si="0"/>
        <v>是</v>
      </c>
    </row>
    <row r="8" ht="36" customHeight="1" spans="1:6">
      <c r="A8" s="330" t="s">
        <v>1251</v>
      </c>
      <c r="B8" s="323" t="s">
        <v>1252</v>
      </c>
      <c r="C8" s="325"/>
      <c r="D8" s="325"/>
      <c r="E8" s="372"/>
      <c r="F8" s="371" t="str">
        <f t="shared" si="0"/>
        <v>是</v>
      </c>
    </row>
    <row r="9" ht="36" customHeight="1" spans="1:6">
      <c r="A9" s="330" t="s">
        <v>1253</v>
      </c>
      <c r="B9" s="323" t="s">
        <v>1254</v>
      </c>
      <c r="C9" s="325"/>
      <c r="D9" s="325"/>
      <c r="E9" s="372"/>
      <c r="F9" s="371" t="str">
        <f t="shared" si="0"/>
        <v>是</v>
      </c>
    </row>
    <row r="10" ht="36" customHeight="1" spans="1:6">
      <c r="A10" s="330" t="s">
        <v>1255</v>
      </c>
      <c r="B10" s="323" t="s">
        <v>1256</v>
      </c>
      <c r="C10" s="325">
        <f>SUM(C11:C15)</f>
        <v>47554</v>
      </c>
      <c r="D10" s="325">
        <f>SUM(D11:D15)</f>
        <v>70000</v>
      </c>
      <c r="E10" s="340">
        <f t="shared" ref="E10:E15" si="1">IF(C10&lt;&gt;0,D10/C10-1,"")</f>
        <v>0.472010766707322</v>
      </c>
      <c r="F10" s="371" t="str">
        <f t="shared" si="0"/>
        <v>是</v>
      </c>
    </row>
    <row r="11" ht="36" customHeight="1" spans="1:6">
      <c r="A11" s="330" t="s">
        <v>1257</v>
      </c>
      <c r="B11" s="331" t="s">
        <v>1258</v>
      </c>
      <c r="C11" s="373">
        <v>42328</v>
      </c>
      <c r="D11" s="373">
        <v>65979</v>
      </c>
      <c r="E11" s="341">
        <f t="shared" si="1"/>
        <v>0.558755433755434</v>
      </c>
      <c r="F11" s="168" t="str">
        <f t="shared" si="0"/>
        <v>是</v>
      </c>
    </row>
    <row r="12" ht="36" customHeight="1" spans="1:6">
      <c r="A12" s="330" t="s">
        <v>1259</v>
      </c>
      <c r="B12" s="331" t="s">
        <v>1260</v>
      </c>
      <c r="C12" s="329"/>
      <c r="D12" s="329"/>
      <c r="E12" s="374"/>
      <c r="F12" s="371" t="str">
        <f t="shared" si="0"/>
        <v>否</v>
      </c>
    </row>
    <row r="13" ht="36" customHeight="1" spans="1:6">
      <c r="A13" s="330" t="s">
        <v>1261</v>
      </c>
      <c r="B13" s="331" t="s">
        <v>1262</v>
      </c>
      <c r="C13" s="373">
        <v>6500</v>
      </c>
      <c r="D13" s="373">
        <v>6000</v>
      </c>
      <c r="E13" s="341">
        <f t="shared" si="1"/>
        <v>-0.0769230769230769</v>
      </c>
      <c r="F13" s="371" t="str">
        <f t="shared" si="0"/>
        <v>是</v>
      </c>
    </row>
    <row r="14" ht="36" customHeight="1" spans="1:6">
      <c r="A14" s="330" t="s">
        <v>1263</v>
      </c>
      <c r="B14" s="331" t="s">
        <v>1264</v>
      </c>
      <c r="C14" s="373">
        <v>-1324</v>
      </c>
      <c r="D14" s="373">
        <v>-1979</v>
      </c>
      <c r="E14" s="341">
        <f t="shared" si="1"/>
        <v>0.494712990936556</v>
      </c>
      <c r="F14" s="371" t="str">
        <f t="shared" si="0"/>
        <v>是</v>
      </c>
    </row>
    <row r="15" ht="36" customHeight="1" spans="1:6">
      <c r="A15" s="330" t="s">
        <v>1265</v>
      </c>
      <c r="B15" s="328" t="s">
        <v>1266</v>
      </c>
      <c r="C15" s="373">
        <v>50</v>
      </c>
      <c r="D15" s="373"/>
      <c r="E15" s="341">
        <f t="shared" si="1"/>
        <v>-1</v>
      </c>
      <c r="F15" s="371" t="str">
        <f t="shared" si="0"/>
        <v>是</v>
      </c>
    </row>
    <row r="16" ht="36" customHeight="1" spans="1:6">
      <c r="A16" s="375" t="s">
        <v>1267</v>
      </c>
      <c r="B16" s="182" t="s">
        <v>1268</v>
      </c>
      <c r="C16" s="325"/>
      <c r="D16" s="325"/>
      <c r="E16" s="372"/>
      <c r="F16" s="371" t="str">
        <f t="shared" si="0"/>
        <v>是</v>
      </c>
    </row>
    <row r="17" ht="36" customHeight="1" spans="1:6">
      <c r="A17" s="375" t="s">
        <v>1269</v>
      </c>
      <c r="B17" s="182" t="s">
        <v>1270</v>
      </c>
      <c r="C17" s="325"/>
      <c r="D17" s="325"/>
      <c r="E17" s="372"/>
      <c r="F17" s="371" t="str">
        <f t="shared" si="0"/>
        <v>是</v>
      </c>
    </row>
    <row r="18" ht="36" customHeight="1" spans="1:6">
      <c r="A18" s="375" t="s">
        <v>1271</v>
      </c>
      <c r="B18" s="206" t="s">
        <v>1272</v>
      </c>
      <c r="C18" s="329"/>
      <c r="D18" s="329"/>
      <c r="E18" s="374"/>
      <c r="F18" s="371" t="str">
        <f t="shared" si="0"/>
        <v>否</v>
      </c>
    </row>
    <row r="19" ht="36" customHeight="1" spans="1:6">
      <c r="A19" s="375" t="s">
        <v>1273</v>
      </c>
      <c r="B19" s="206" t="s">
        <v>1274</v>
      </c>
      <c r="C19" s="329"/>
      <c r="D19" s="329"/>
      <c r="E19" s="374"/>
      <c r="F19" s="371" t="str">
        <f t="shared" si="0"/>
        <v>否</v>
      </c>
    </row>
    <row r="20" ht="36" customHeight="1" spans="1:6">
      <c r="A20" s="375" t="s">
        <v>1275</v>
      </c>
      <c r="B20" s="182" t="s">
        <v>1276</v>
      </c>
      <c r="C20" s="347">
        <v>2918</v>
      </c>
      <c r="D20" s="347">
        <v>1500</v>
      </c>
      <c r="E20" s="340">
        <f>IF(C20&lt;&gt;0,D20/C20-1,"")</f>
        <v>-0.485949280328992</v>
      </c>
      <c r="F20" s="371" t="str">
        <f t="shared" si="0"/>
        <v>是</v>
      </c>
    </row>
    <row r="21" ht="36" customHeight="1" spans="1:6">
      <c r="A21" s="375" t="s">
        <v>1277</v>
      </c>
      <c r="B21" s="182" t="s">
        <v>1278</v>
      </c>
      <c r="C21" s="325"/>
      <c r="D21" s="325"/>
      <c r="E21" s="372"/>
      <c r="F21" s="371" t="str">
        <f t="shared" si="0"/>
        <v>是</v>
      </c>
    </row>
    <row r="22" ht="36" customHeight="1" spans="1:6">
      <c r="A22" s="375" t="s">
        <v>1279</v>
      </c>
      <c r="B22" s="182" t="s">
        <v>1280</v>
      </c>
      <c r="C22" s="325"/>
      <c r="D22" s="325"/>
      <c r="E22" s="372"/>
      <c r="F22" s="371" t="str">
        <f t="shared" si="0"/>
        <v>是</v>
      </c>
    </row>
    <row r="23" ht="36" customHeight="1" spans="1:6">
      <c r="A23" s="330" t="s">
        <v>1281</v>
      </c>
      <c r="B23" s="323" t="s">
        <v>1282</v>
      </c>
      <c r="C23" s="325"/>
      <c r="D23" s="325"/>
      <c r="E23" s="372"/>
      <c r="F23" s="371" t="str">
        <f t="shared" si="0"/>
        <v>是</v>
      </c>
    </row>
    <row r="24" ht="36" customHeight="1" spans="1:6">
      <c r="A24" s="330" t="s">
        <v>1283</v>
      </c>
      <c r="B24" s="323" t="s">
        <v>1284</v>
      </c>
      <c r="C24" s="325"/>
      <c r="D24" s="325"/>
      <c r="E24" s="372"/>
      <c r="F24" s="371" t="str">
        <f t="shared" si="0"/>
        <v>是</v>
      </c>
    </row>
    <row r="25" ht="36" customHeight="1" spans="1:6">
      <c r="A25" s="330" t="s">
        <v>1285</v>
      </c>
      <c r="B25" s="323" t="s">
        <v>1286</v>
      </c>
      <c r="C25" s="325"/>
      <c r="D25" s="325"/>
      <c r="E25" s="372"/>
      <c r="F25" s="371" t="str">
        <f t="shared" si="0"/>
        <v>是</v>
      </c>
    </row>
    <row r="26" ht="36" customHeight="1" spans="1:6">
      <c r="A26" s="330" t="s">
        <v>1287</v>
      </c>
      <c r="B26" s="323" t="s">
        <v>1288</v>
      </c>
      <c r="C26" s="325"/>
      <c r="D26" s="325"/>
      <c r="E26" s="372"/>
      <c r="F26" s="371" t="str">
        <f t="shared" si="0"/>
        <v>是</v>
      </c>
    </row>
    <row r="27" ht="36" customHeight="1" spans="1:6">
      <c r="A27" s="330" t="s">
        <v>1289</v>
      </c>
      <c r="B27" s="323" t="s">
        <v>1290</v>
      </c>
      <c r="C27" s="347">
        <v>23959</v>
      </c>
      <c r="D27" s="347">
        <v>28621</v>
      </c>
      <c r="E27" s="340">
        <f>IF(C27&lt;&gt;0,D27/C27-1,"")</f>
        <v>0.194582411619851</v>
      </c>
      <c r="F27" s="371" t="str">
        <f t="shared" si="0"/>
        <v>是</v>
      </c>
    </row>
    <row r="28" ht="36" customHeight="1" spans="1:6">
      <c r="A28" s="330"/>
      <c r="B28" s="328"/>
      <c r="C28" s="329"/>
      <c r="D28" s="329"/>
      <c r="E28" s="374"/>
      <c r="F28" s="168" t="str">
        <f t="shared" si="0"/>
        <v>是</v>
      </c>
    </row>
    <row r="29" ht="36" customHeight="1" spans="1:6">
      <c r="A29" s="345"/>
      <c r="B29" s="346" t="s">
        <v>1772</v>
      </c>
      <c r="C29" s="347">
        <f>SUM(C4,C5,C6,C7,C8,C9,C10,C16,C17,C20,C21,C22,C23,C24,C25,C26,C27)</f>
        <v>74431</v>
      </c>
      <c r="D29" s="347">
        <f>SUM(D4,D5,D6,D7,D8,D9,D10,D16,D17,D20,D21,D22,D23,D24,D25,D26,D27)</f>
        <v>100121</v>
      </c>
      <c r="E29" s="340">
        <f>IF(C29&lt;&gt;0,D29/C29-1,"")</f>
        <v>0.345151885639048</v>
      </c>
      <c r="F29" s="168" t="s">
        <v>1755</v>
      </c>
    </row>
    <row r="30" ht="36" customHeight="1" spans="1:6">
      <c r="A30" s="376">
        <v>105</v>
      </c>
      <c r="B30" s="377" t="s">
        <v>1292</v>
      </c>
      <c r="C30" s="355">
        <v>205996</v>
      </c>
      <c r="D30" s="355">
        <v>32400</v>
      </c>
      <c r="E30" s="378"/>
      <c r="F30" s="168" t="s">
        <v>1755</v>
      </c>
    </row>
    <row r="31" ht="36" customHeight="1" spans="1:6">
      <c r="A31" s="376">
        <v>110</v>
      </c>
      <c r="B31" s="377" t="s">
        <v>59</v>
      </c>
      <c r="C31" s="379">
        <f>C30+C32+C35</f>
        <v>255672</v>
      </c>
      <c r="D31" s="379">
        <f>D30+D32+D35</f>
        <v>53367</v>
      </c>
      <c r="E31" s="378"/>
      <c r="F31" s="168" t="s">
        <v>1755</v>
      </c>
    </row>
    <row r="32" ht="36" customHeight="1" spans="1:6">
      <c r="A32" s="380">
        <v>11004</v>
      </c>
      <c r="B32" s="381" t="s">
        <v>1773</v>
      </c>
      <c r="C32" s="382">
        <v>6302</v>
      </c>
      <c r="D32" s="382">
        <v>10000</v>
      </c>
      <c r="E32" s="378"/>
      <c r="F32" s="168" t="s">
        <v>1774</v>
      </c>
    </row>
    <row r="33" ht="36" customHeight="1" spans="1:6">
      <c r="A33" s="380">
        <v>1100401</v>
      </c>
      <c r="B33" s="381" t="s">
        <v>1294</v>
      </c>
      <c r="C33" s="383"/>
      <c r="D33" s="384"/>
      <c r="E33" s="385"/>
      <c r="F33" s="168" t="s">
        <v>1774</v>
      </c>
    </row>
    <row r="34" ht="36" customHeight="1" spans="1:6">
      <c r="A34" s="380">
        <v>1100402</v>
      </c>
      <c r="B34" s="381" t="s">
        <v>1775</v>
      </c>
      <c r="C34" s="383"/>
      <c r="D34" s="384"/>
      <c r="E34" s="385"/>
      <c r="F34" s="168" t="s">
        <v>1774</v>
      </c>
    </row>
    <row r="35" ht="36" customHeight="1" spans="1:6">
      <c r="A35" s="380">
        <v>11008</v>
      </c>
      <c r="B35" s="381" t="s">
        <v>62</v>
      </c>
      <c r="C35" s="386">
        <v>43374</v>
      </c>
      <c r="D35" s="386">
        <f>8815+2152</f>
        <v>10967</v>
      </c>
      <c r="E35" s="385"/>
      <c r="F35" s="168" t="s">
        <v>1774</v>
      </c>
    </row>
    <row r="36" ht="36" customHeight="1" spans="1:6">
      <c r="A36" s="387">
        <v>11009</v>
      </c>
      <c r="B36" s="388" t="s">
        <v>63</v>
      </c>
      <c r="C36" s="383">
        <v>0</v>
      </c>
      <c r="D36" s="384"/>
      <c r="E36" s="385"/>
      <c r="F36" s="168" t="s">
        <v>1774</v>
      </c>
    </row>
    <row r="37" ht="36" customHeight="1" spans="1:6">
      <c r="A37" s="389"/>
      <c r="B37" s="390" t="s">
        <v>66</v>
      </c>
      <c r="C37" s="382">
        <f>C31+C29</f>
        <v>330103</v>
      </c>
      <c r="D37" s="382">
        <f>D31+D29</f>
        <v>153488</v>
      </c>
      <c r="E37" s="378"/>
      <c r="F37" s="168" t="s">
        <v>1755</v>
      </c>
    </row>
  </sheetData>
  <autoFilter ref="A3:F37">
    <extLst/>
  </autoFilter>
  <mergeCells count="1">
    <mergeCell ref="B1:E1"/>
  </mergeCells>
  <conditionalFormatting sqref="B30">
    <cfRule type="expression" dxfId="1" priority="4" stopIfTrue="1">
      <formula>"len($A:$A)=3"</formula>
    </cfRule>
  </conditionalFormatting>
  <conditionalFormatting sqref="B31:B34">
    <cfRule type="expression" dxfId="1" priority="3"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0"/>
  <sheetViews>
    <sheetView showGridLines="0" showZeros="0" view="pageBreakPreview" zoomScaleNormal="115" workbookViewId="0">
      <pane ySplit="3" topLeftCell="A213" activePane="bottomLeft" state="frozen"/>
      <selection/>
      <selection pane="bottomLeft" activeCell="J21" sqref="J21"/>
    </sheetView>
  </sheetViews>
  <sheetFormatPr defaultColWidth="9" defaultRowHeight="15" outlineLevelCol="6"/>
  <cols>
    <col min="1" max="1" width="13.5" style="303" customWidth="1"/>
    <col min="2" max="2" width="50.7545454545455" style="303" customWidth="1"/>
    <col min="3" max="4" width="20.6363636363636" style="307" customWidth="1"/>
    <col min="5" max="5" width="20.6363636363636" style="308" customWidth="1"/>
    <col min="6" max="6" width="3.75454545454545" style="309" customWidth="1"/>
    <col min="7" max="7" width="9" style="303" customWidth="1"/>
    <col min="8" max="16384" width="9" style="303"/>
  </cols>
  <sheetData>
    <row r="1" s="303" customFormat="1" ht="45" customHeight="1" spans="1:7">
      <c r="A1" s="310"/>
      <c r="B1" s="311" t="s">
        <v>1776</v>
      </c>
      <c r="C1" s="311"/>
      <c r="D1" s="311"/>
      <c r="E1" s="311"/>
      <c r="F1" s="312"/>
      <c r="G1" s="310"/>
    </row>
    <row r="2" s="304" customFormat="1" ht="20.1" customHeight="1" spans="1:7">
      <c r="A2" s="313"/>
      <c r="B2" s="314"/>
      <c r="C2" s="314"/>
      <c r="D2" s="314"/>
      <c r="E2" s="315" t="s">
        <v>1</v>
      </c>
      <c r="F2" s="316"/>
      <c r="G2" s="313"/>
    </row>
    <row r="3" s="305" customFormat="1" ht="45" customHeight="1" spans="1:7">
      <c r="A3" s="317" t="s">
        <v>2</v>
      </c>
      <c r="B3" s="318" t="s">
        <v>3</v>
      </c>
      <c r="C3" s="319" t="s">
        <v>129</v>
      </c>
      <c r="D3" s="319" t="s">
        <v>5</v>
      </c>
      <c r="E3" s="319" t="s">
        <v>130</v>
      </c>
      <c r="F3" s="320" t="s">
        <v>135</v>
      </c>
      <c r="G3" s="321" t="s">
        <v>1777</v>
      </c>
    </row>
    <row r="4" s="303" customFormat="1" ht="36" customHeight="1" spans="1:7">
      <c r="A4" s="322" t="s">
        <v>80</v>
      </c>
      <c r="B4" s="323" t="s">
        <v>1297</v>
      </c>
      <c r="C4" s="324"/>
      <c r="D4" s="325">
        <f>D5+D11+D17+D19</f>
        <v>40</v>
      </c>
      <c r="E4" s="326"/>
      <c r="F4" s="327" t="str">
        <f t="shared" ref="F4:F55" si="0">IF(LEN(A4)=3,"是",IF(B4&lt;&gt;"",IF(SUM(C4:D4)&lt;&gt;0,"是","否"),"是"))</f>
        <v>是</v>
      </c>
      <c r="G4" s="310" t="str">
        <f t="shared" ref="G4:G55" si="1">IF(LEN(A4)=3,"类",IF(LEN(A4)=5,"款","项"))</f>
        <v>类</v>
      </c>
    </row>
    <row r="5" s="303" customFormat="1" ht="36" customHeight="1" spans="1:7">
      <c r="A5" s="322" t="s">
        <v>1298</v>
      </c>
      <c r="B5" s="328" t="s">
        <v>1299</v>
      </c>
      <c r="C5" s="324"/>
      <c r="D5" s="329">
        <f>SUM(D6:D10)</f>
        <v>40</v>
      </c>
      <c r="E5" s="326"/>
      <c r="F5" s="327" t="str">
        <f t="shared" si="0"/>
        <v>是</v>
      </c>
      <c r="G5" s="310" t="str">
        <f t="shared" si="1"/>
        <v>款</v>
      </c>
    </row>
    <row r="6" s="303" customFormat="1" ht="36" customHeight="1" spans="1:7">
      <c r="A6" s="330" t="s">
        <v>1300</v>
      </c>
      <c r="B6" s="331" t="s">
        <v>1301</v>
      </c>
      <c r="C6" s="332"/>
      <c r="D6" s="333">
        <v>40</v>
      </c>
      <c r="E6" s="334" t="str">
        <f t="shared" ref="E6:E9" si="2">IF(C6&gt;0,D6/C6-1,IF(C6&lt;0,-(D6/C6-1),""))</f>
        <v/>
      </c>
      <c r="F6" s="327" t="str">
        <f t="shared" si="0"/>
        <v>是</v>
      </c>
      <c r="G6" s="310" t="str">
        <f t="shared" si="1"/>
        <v>项</v>
      </c>
    </row>
    <row r="7" s="303" customFormat="1" ht="36" customHeight="1" spans="1:7">
      <c r="A7" s="330" t="s">
        <v>1302</v>
      </c>
      <c r="B7" s="331" t="s">
        <v>1303</v>
      </c>
      <c r="C7" s="332"/>
      <c r="D7" s="332"/>
      <c r="E7" s="334" t="str">
        <f t="shared" si="2"/>
        <v/>
      </c>
      <c r="F7" s="327" t="str">
        <f t="shared" si="0"/>
        <v>否</v>
      </c>
      <c r="G7" s="310" t="str">
        <f t="shared" si="1"/>
        <v>项</v>
      </c>
    </row>
    <row r="8" s="303" customFormat="1" ht="36" customHeight="1" spans="1:7">
      <c r="A8" s="330" t="s">
        <v>1304</v>
      </c>
      <c r="B8" s="328" t="s">
        <v>1305</v>
      </c>
      <c r="C8" s="335"/>
      <c r="D8" s="335"/>
      <c r="E8" s="336"/>
      <c r="F8" s="327" t="str">
        <f t="shared" si="0"/>
        <v>否</v>
      </c>
      <c r="G8" s="310" t="str">
        <f t="shared" si="1"/>
        <v>项</v>
      </c>
    </row>
    <row r="9" s="303" customFormat="1" ht="36" customHeight="1" spans="1:7">
      <c r="A9" s="330" t="s">
        <v>1306</v>
      </c>
      <c r="B9" s="331" t="s">
        <v>1307</v>
      </c>
      <c r="C9" s="332"/>
      <c r="D9" s="332"/>
      <c r="E9" s="334" t="str">
        <f t="shared" si="2"/>
        <v/>
      </c>
      <c r="F9" s="327" t="str">
        <f t="shared" si="0"/>
        <v>否</v>
      </c>
      <c r="G9" s="310" t="str">
        <f t="shared" si="1"/>
        <v>项</v>
      </c>
    </row>
    <row r="10" s="303" customFormat="1" ht="36" customHeight="1" spans="1:7">
      <c r="A10" s="330" t="s">
        <v>1308</v>
      </c>
      <c r="B10" s="328" t="s">
        <v>1309</v>
      </c>
      <c r="C10" s="335"/>
      <c r="D10" s="335"/>
      <c r="E10" s="336"/>
      <c r="F10" s="327" t="str">
        <f t="shared" si="0"/>
        <v>否</v>
      </c>
      <c r="G10" s="310" t="str">
        <f t="shared" si="1"/>
        <v>项</v>
      </c>
    </row>
    <row r="11" s="303" customFormat="1" ht="36" customHeight="1" spans="1:7">
      <c r="A11" s="322" t="s">
        <v>1310</v>
      </c>
      <c r="B11" s="337" t="s">
        <v>1311</v>
      </c>
      <c r="C11" s="338">
        <f>SUM(C12:C16)</f>
        <v>0</v>
      </c>
      <c r="D11" s="338">
        <f>SUM(D12:D16)</f>
        <v>0</v>
      </c>
      <c r="E11" s="339" t="str">
        <f t="shared" ref="E11:E19" si="3">IF(C11&gt;0,D11/C11-1,IF(C11&lt;0,-(D11/C11-1),""))</f>
        <v/>
      </c>
      <c r="F11" s="327" t="str">
        <f t="shared" si="0"/>
        <v>否</v>
      </c>
      <c r="G11" s="310" t="str">
        <f t="shared" si="1"/>
        <v>款</v>
      </c>
    </row>
    <row r="12" s="303" customFormat="1" ht="36" customHeight="1" spans="1:7">
      <c r="A12" s="330" t="s">
        <v>1312</v>
      </c>
      <c r="B12" s="331" t="s">
        <v>1313</v>
      </c>
      <c r="C12" s="332"/>
      <c r="D12" s="332"/>
      <c r="E12" s="334" t="str">
        <f t="shared" si="3"/>
        <v/>
      </c>
      <c r="F12" s="327" t="str">
        <f t="shared" si="0"/>
        <v>否</v>
      </c>
      <c r="G12" s="310" t="str">
        <f t="shared" si="1"/>
        <v>项</v>
      </c>
    </row>
    <row r="13" s="303" customFormat="1" ht="36" customHeight="1" spans="1:7">
      <c r="A13" s="330" t="s">
        <v>1314</v>
      </c>
      <c r="B13" s="331" t="s">
        <v>1315</v>
      </c>
      <c r="C13" s="332"/>
      <c r="D13" s="332"/>
      <c r="E13" s="334" t="str">
        <f t="shared" si="3"/>
        <v/>
      </c>
      <c r="F13" s="327" t="str">
        <f t="shared" si="0"/>
        <v>否</v>
      </c>
      <c r="G13" s="310" t="str">
        <f t="shared" si="1"/>
        <v>项</v>
      </c>
    </row>
    <row r="14" s="303" customFormat="1" ht="36" customHeight="1" spans="1:7">
      <c r="A14" s="330" t="s">
        <v>1316</v>
      </c>
      <c r="B14" s="331" t="s">
        <v>1317</v>
      </c>
      <c r="C14" s="332"/>
      <c r="D14" s="332"/>
      <c r="E14" s="334" t="str">
        <f t="shared" si="3"/>
        <v/>
      </c>
      <c r="F14" s="327" t="str">
        <f t="shared" si="0"/>
        <v>否</v>
      </c>
      <c r="G14" s="310" t="str">
        <f t="shared" si="1"/>
        <v>项</v>
      </c>
    </row>
    <row r="15" s="303" customFormat="1" ht="36" customHeight="1" spans="1:7">
      <c r="A15" s="330" t="s">
        <v>1318</v>
      </c>
      <c r="B15" s="331" t="s">
        <v>1319</v>
      </c>
      <c r="C15" s="332"/>
      <c r="D15" s="332"/>
      <c r="E15" s="334" t="str">
        <f t="shared" si="3"/>
        <v/>
      </c>
      <c r="F15" s="327" t="str">
        <f t="shared" si="0"/>
        <v>否</v>
      </c>
      <c r="G15" s="310" t="str">
        <f t="shared" si="1"/>
        <v>项</v>
      </c>
    </row>
    <row r="16" s="303" customFormat="1" ht="36" customHeight="1" spans="1:7">
      <c r="A16" s="330" t="s">
        <v>1320</v>
      </c>
      <c r="B16" s="331" t="s">
        <v>1321</v>
      </c>
      <c r="C16" s="332"/>
      <c r="D16" s="332"/>
      <c r="E16" s="334" t="str">
        <f t="shared" si="3"/>
        <v/>
      </c>
      <c r="F16" s="327" t="str">
        <f t="shared" si="0"/>
        <v>否</v>
      </c>
      <c r="G16" s="310" t="str">
        <f t="shared" si="1"/>
        <v>项</v>
      </c>
    </row>
    <row r="17" s="303" customFormat="1" ht="36" customHeight="1" spans="1:7">
      <c r="A17" s="322" t="s">
        <v>1322</v>
      </c>
      <c r="B17" s="337" t="s">
        <v>1323</v>
      </c>
      <c r="C17" s="338">
        <f>SUM(C18:C19)</f>
        <v>0</v>
      </c>
      <c r="D17" s="338">
        <f>SUM(D18:D19)</f>
        <v>0</v>
      </c>
      <c r="E17" s="339" t="str">
        <f t="shared" si="3"/>
        <v/>
      </c>
      <c r="F17" s="327" t="str">
        <f t="shared" si="0"/>
        <v>否</v>
      </c>
      <c r="G17" s="310" t="str">
        <f t="shared" si="1"/>
        <v>款</v>
      </c>
    </row>
    <row r="18" s="303" customFormat="1" ht="36" customHeight="1" spans="1:7">
      <c r="A18" s="330" t="s">
        <v>1324</v>
      </c>
      <c r="B18" s="331" t="s">
        <v>1325</v>
      </c>
      <c r="C18" s="332"/>
      <c r="D18" s="332"/>
      <c r="E18" s="334" t="str">
        <f t="shared" si="3"/>
        <v/>
      </c>
      <c r="F18" s="327" t="str">
        <f t="shared" si="0"/>
        <v>否</v>
      </c>
      <c r="G18" s="310" t="str">
        <f t="shared" si="1"/>
        <v>项</v>
      </c>
    </row>
    <row r="19" s="303" customFormat="1" ht="36" customHeight="1" spans="1:7">
      <c r="A19" s="330" t="s">
        <v>1326</v>
      </c>
      <c r="B19" s="331" t="s">
        <v>1327</v>
      </c>
      <c r="C19" s="332"/>
      <c r="D19" s="332"/>
      <c r="E19" s="334" t="str">
        <f t="shared" si="3"/>
        <v/>
      </c>
      <c r="F19" s="327" t="str">
        <f t="shared" si="0"/>
        <v>否</v>
      </c>
      <c r="G19" s="310" t="str">
        <f t="shared" si="1"/>
        <v>项</v>
      </c>
    </row>
    <row r="20" s="303" customFormat="1" ht="36" customHeight="1" spans="1:7">
      <c r="A20" s="322" t="s">
        <v>82</v>
      </c>
      <c r="B20" s="323" t="s">
        <v>1328</v>
      </c>
      <c r="C20" s="325">
        <f>C21+C25+C29</f>
        <v>1983</v>
      </c>
      <c r="D20" s="325"/>
      <c r="E20" s="340">
        <f t="shared" ref="E20:E23" si="4">IF(C20&lt;&gt;0,D20/C20-1,"")</f>
        <v>-1</v>
      </c>
      <c r="F20" s="327" t="str">
        <f t="shared" si="0"/>
        <v>是</v>
      </c>
      <c r="G20" s="310" t="str">
        <f t="shared" si="1"/>
        <v>类</v>
      </c>
    </row>
    <row r="21" s="303" customFormat="1" ht="36" customHeight="1" spans="1:7">
      <c r="A21" s="322" t="s">
        <v>1329</v>
      </c>
      <c r="B21" s="337" t="s">
        <v>1330</v>
      </c>
      <c r="C21" s="329">
        <f>SUM(C22:C23)</f>
        <v>1983</v>
      </c>
      <c r="D21" s="329"/>
      <c r="E21" s="340">
        <f t="shared" si="4"/>
        <v>-1</v>
      </c>
      <c r="F21" s="327" t="str">
        <f t="shared" si="0"/>
        <v>是</v>
      </c>
      <c r="G21" s="310" t="str">
        <f t="shared" si="1"/>
        <v>款</v>
      </c>
    </row>
    <row r="22" s="303" customFormat="1" ht="36" customHeight="1" spans="1:7">
      <c r="A22" s="330" t="s">
        <v>1331</v>
      </c>
      <c r="B22" s="331" t="s">
        <v>1332</v>
      </c>
      <c r="C22" s="333">
        <v>790</v>
      </c>
      <c r="D22" s="332"/>
      <c r="E22" s="340">
        <f t="shared" si="4"/>
        <v>-1</v>
      </c>
      <c r="F22" s="327" t="str">
        <f t="shared" si="0"/>
        <v>是</v>
      </c>
      <c r="G22" s="310" t="str">
        <f t="shared" si="1"/>
        <v>项</v>
      </c>
    </row>
    <row r="23" s="303" customFormat="1" ht="36" customHeight="1" spans="1:7">
      <c r="A23" s="330" t="s">
        <v>1333</v>
      </c>
      <c r="B23" s="331" t="s">
        <v>1334</v>
      </c>
      <c r="C23" s="333">
        <v>1193</v>
      </c>
      <c r="D23" s="332"/>
      <c r="E23" s="340">
        <f t="shared" si="4"/>
        <v>-1</v>
      </c>
      <c r="F23" s="327" t="str">
        <f t="shared" si="0"/>
        <v>是</v>
      </c>
      <c r="G23" s="310" t="str">
        <f t="shared" si="1"/>
        <v>项</v>
      </c>
    </row>
    <row r="24" s="303" customFormat="1" ht="36" customHeight="1" spans="1:7">
      <c r="A24" s="330" t="s">
        <v>1335</v>
      </c>
      <c r="B24" s="331" t="s">
        <v>1336</v>
      </c>
      <c r="C24" s="332"/>
      <c r="D24" s="332"/>
      <c r="E24" s="334" t="str">
        <f t="shared" ref="E24:E31" si="5">IF(C24&gt;0,D24/C24-1,IF(C24&lt;0,-(D24/C24-1),""))</f>
        <v/>
      </c>
      <c r="F24" s="327" t="str">
        <f t="shared" si="0"/>
        <v>否</v>
      </c>
      <c r="G24" s="310" t="str">
        <f t="shared" si="1"/>
        <v>项</v>
      </c>
    </row>
    <row r="25" s="303" customFormat="1" ht="36" customHeight="1" spans="1:7">
      <c r="A25" s="322" t="s">
        <v>1337</v>
      </c>
      <c r="B25" s="337" t="s">
        <v>1338</v>
      </c>
      <c r="C25" s="338">
        <f>SUM(C26:C28)</f>
        <v>0</v>
      </c>
      <c r="D25" s="338">
        <f>SUM(D26:D28)</f>
        <v>0</v>
      </c>
      <c r="E25" s="339" t="str">
        <f t="shared" si="5"/>
        <v/>
      </c>
      <c r="F25" s="327" t="str">
        <f t="shared" si="0"/>
        <v>否</v>
      </c>
      <c r="G25" s="310" t="str">
        <f t="shared" si="1"/>
        <v>款</v>
      </c>
    </row>
    <row r="26" s="303" customFormat="1" ht="36" customHeight="1" spans="1:7">
      <c r="A26" s="330" t="s">
        <v>1339</v>
      </c>
      <c r="B26" s="331" t="s">
        <v>1332</v>
      </c>
      <c r="C26" s="332"/>
      <c r="D26" s="332"/>
      <c r="E26" s="334" t="str">
        <f t="shared" si="5"/>
        <v/>
      </c>
      <c r="F26" s="327" t="str">
        <f t="shared" si="0"/>
        <v>否</v>
      </c>
      <c r="G26" s="310" t="str">
        <f t="shared" si="1"/>
        <v>项</v>
      </c>
    </row>
    <row r="27" s="303" customFormat="1" ht="36" customHeight="1" spans="1:7">
      <c r="A27" s="330" t="s">
        <v>1340</v>
      </c>
      <c r="B27" s="331" t="s">
        <v>1334</v>
      </c>
      <c r="C27" s="332"/>
      <c r="D27" s="332"/>
      <c r="E27" s="334" t="str">
        <f t="shared" si="5"/>
        <v/>
      </c>
      <c r="F27" s="327" t="str">
        <f t="shared" si="0"/>
        <v>否</v>
      </c>
      <c r="G27" s="310" t="str">
        <f t="shared" si="1"/>
        <v>项</v>
      </c>
    </row>
    <row r="28" s="303" customFormat="1" ht="36" customHeight="1" spans="1:7">
      <c r="A28" s="330" t="s">
        <v>1341</v>
      </c>
      <c r="B28" s="331" t="s">
        <v>1342</v>
      </c>
      <c r="C28" s="332"/>
      <c r="D28" s="332"/>
      <c r="E28" s="334" t="str">
        <f t="shared" si="5"/>
        <v/>
      </c>
      <c r="F28" s="327" t="str">
        <f t="shared" si="0"/>
        <v>否</v>
      </c>
      <c r="G28" s="310" t="str">
        <f t="shared" si="1"/>
        <v>项</v>
      </c>
    </row>
    <row r="29" s="306" customFormat="1" ht="36" customHeight="1" spans="1:7">
      <c r="A29" s="322" t="s">
        <v>1343</v>
      </c>
      <c r="B29" s="337" t="s">
        <v>1344</v>
      </c>
      <c r="C29" s="338">
        <f>SUM(C30:C31)</f>
        <v>0</v>
      </c>
      <c r="D29" s="338">
        <f>SUM(D30:D31)</f>
        <v>0</v>
      </c>
      <c r="E29" s="339" t="str">
        <f t="shared" si="5"/>
        <v/>
      </c>
      <c r="F29" s="327" t="str">
        <f t="shared" si="0"/>
        <v>否</v>
      </c>
      <c r="G29" s="310" t="str">
        <f t="shared" si="1"/>
        <v>款</v>
      </c>
    </row>
    <row r="30" s="303" customFormat="1" ht="36" customHeight="1" spans="1:7">
      <c r="A30" s="330" t="s">
        <v>1345</v>
      </c>
      <c r="B30" s="331" t="s">
        <v>1334</v>
      </c>
      <c r="C30" s="332"/>
      <c r="D30" s="332"/>
      <c r="E30" s="334" t="str">
        <f t="shared" si="5"/>
        <v/>
      </c>
      <c r="F30" s="327" t="str">
        <f t="shared" si="0"/>
        <v>否</v>
      </c>
      <c r="G30" s="310" t="str">
        <f t="shared" si="1"/>
        <v>项</v>
      </c>
    </row>
    <row r="31" s="303" customFormat="1" ht="36" customHeight="1" spans="1:7">
      <c r="A31" s="330" t="s">
        <v>1346</v>
      </c>
      <c r="B31" s="331" t="s">
        <v>1347</v>
      </c>
      <c r="C31" s="332"/>
      <c r="D31" s="332"/>
      <c r="E31" s="334" t="str">
        <f t="shared" si="5"/>
        <v/>
      </c>
      <c r="F31" s="327" t="str">
        <f t="shared" si="0"/>
        <v>否</v>
      </c>
      <c r="G31" s="310" t="str">
        <f t="shared" si="1"/>
        <v>项</v>
      </c>
    </row>
    <row r="32" s="303" customFormat="1" ht="36" customHeight="1" spans="1:7">
      <c r="A32" s="322" t="s">
        <v>86</v>
      </c>
      <c r="B32" s="323" t="s">
        <v>1348</v>
      </c>
      <c r="C32" s="324"/>
      <c r="D32" s="324"/>
      <c r="E32" s="326"/>
      <c r="F32" s="327" t="str">
        <f t="shared" si="0"/>
        <v>是</v>
      </c>
      <c r="G32" s="310" t="str">
        <f t="shared" si="1"/>
        <v>类</v>
      </c>
    </row>
    <row r="33" s="303" customFormat="1" ht="36" customHeight="1" spans="1:7">
      <c r="A33" s="322" t="s">
        <v>1349</v>
      </c>
      <c r="B33" s="337" t="s">
        <v>1350</v>
      </c>
      <c r="C33" s="338">
        <f>SUM(C34:C37)</f>
        <v>0</v>
      </c>
      <c r="D33" s="338">
        <f>SUM(D34:D37)</f>
        <v>0</v>
      </c>
      <c r="E33" s="339" t="str">
        <f t="shared" ref="E33:E42" si="6">IF(C33&gt;0,D33/C33-1,IF(C33&lt;0,-(D33/C33-1),""))</f>
        <v/>
      </c>
      <c r="F33" s="327" t="str">
        <f t="shared" si="0"/>
        <v>否</v>
      </c>
      <c r="G33" s="310" t="str">
        <f t="shared" si="1"/>
        <v>款</v>
      </c>
    </row>
    <row r="34" s="303" customFormat="1" ht="36" customHeight="1" spans="1:7">
      <c r="A34" s="330">
        <v>2116001</v>
      </c>
      <c r="B34" s="331" t="s">
        <v>1351</v>
      </c>
      <c r="C34" s="332">
        <f>SUM(C35:C42)</f>
        <v>0</v>
      </c>
      <c r="D34" s="332">
        <f>SUM(D35:D42)</f>
        <v>0</v>
      </c>
      <c r="E34" s="334" t="str">
        <f t="shared" si="6"/>
        <v/>
      </c>
      <c r="F34" s="327" t="str">
        <f t="shared" si="0"/>
        <v>否</v>
      </c>
      <c r="G34" s="310" t="str">
        <f t="shared" si="1"/>
        <v>项</v>
      </c>
    </row>
    <row r="35" s="303" customFormat="1" ht="36" customHeight="1" spans="1:7">
      <c r="A35" s="330">
        <v>2116002</v>
      </c>
      <c r="B35" s="331" t="s">
        <v>1352</v>
      </c>
      <c r="C35" s="332"/>
      <c r="D35" s="332"/>
      <c r="E35" s="334" t="str">
        <f t="shared" si="6"/>
        <v/>
      </c>
      <c r="F35" s="327" t="str">
        <f t="shared" si="0"/>
        <v>否</v>
      </c>
      <c r="G35" s="310" t="str">
        <f t="shared" si="1"/>
        <v>项</v>
      </c>
    </row>
    <row r="36" s="303" customFormat="1" ht="36" customHeight="1" spans="1:7">
      <c r="A36" s="330">
        <v>2116003</v>
      </c>
      <c r="B36" s="331" t="s">
        <v>1353</v>
      </c>
      <c r="C36" s="332"/>
      <c r="D36" s="332"/>
      <c r="E36" s="334" t="str">
        <f t="shared" si="6"/>
        <v/>
      </c>
      <c r="F36" s="327" t="str">
        <f t="shared" si="0"/>
        <v>否</v>
      </c>
      <c r="G36" s="310" t="str">
        <f t="shared" si="1"/>
        <v>项</v>
      </c>
    </row>
    <row r="37" s="306" customFormat="1" ht="36" customHeight="1" spans="1:7">
      <c r="A37" s="330">
        <v>2116099</v>
      </c>
      <c r="B37" s="331" t="s">
        <v>1354</v>
      </c>
      <c r="C37" s="332"/>
      <c r="D37" s="332"/>
      <c r="E37" s="334" t="str">
        <f t="shared" si="6"/>
        <v/>
      </c>
      <c r="F37" s="327" t="str">
        <f t="shared" si="0"/>
        <v>否</v>
      </c>
      <c r="G37" s="310" t="str">
        <f t="shared" si="1"/>
        <v>项</v>
      </c>
    </row>
    <row r="38" s="303" customFormat="1" ht="36" customHeight="1" spans="1:7">
      <c r="A38" s="322">
        <v>21161</v>
      </c>
      <c r="B38" s="337" t="s">
        <v>1355</v>
      </c>
      <c r="C38" s="338">
        <f>SUM(C39:C42)</f>
        <v>0</v>
      </c>
      <c r="D38" s="338">
        <f>SUM(D39:D42)</f>
        <v>0</v>
      </c>
      <c r="E38" s="339" t="str">
        <f t="shared" si="6"/>
        <v/>
      </c>
      <c r="F38" s="327" t="str">
        <f t="shared" si="0"/>
        <v>否</v>
      </c>
      <c r="G38" s="310" t="str">
        <f t="shared" si="1"/>
        <v>款</v>
      </c>
    </row>
    <row r="39" s="303" customFormat="1" ht="36" customHeight="1" spans="1:7">
      <c r="A39" s="330">
        <v>2116101</v>
      </c>
      <c r="B39" s="331" t="s">
        <v>1356</v>
      </c>
      <c r="C39" s="332"/>
      <c r="D39" s="332"/>
      <c r="E39" s="334" t="str">
        <f t="shared" si="6"/>
        <v/>
      </c>
      <c r="F39" s="327" t="str">
        <f t="shared" si="0"/>
        <v>否</v>
      </c>
      <c r="G39" s="310" t="str">
        <f t="shared" si="1"/>
        <v>项</v>
      </c>
    </row>
    <row r="40" s="303" customFormat="1" ht="36" customHeight="1" spans="1:7">
      <c r="A40" s="330">
        <v>2116102</v>
      </c>
      <c r="B40" s="331" t="s">
        <v>1357</v>
      </c>
      <c r="C40" s="332"/>
      <c r="D40" s="332"/>
      <c r="E40" s="334" t="str">
        <f t="shared" si="6"/>
        <v/>
      </c>
      <c r="F40" s="327" t="str">
        <f t="shared" si="0"/>
        <v>否</v>
      </c>
      <c r="G40" s="310" t="str">
        <f t="shared" si="1"/>
        <v>项</v>
      </c>
    </row>
    <row r="41" s="303" customFormat="1" ht="36" customHeight="1" spans="1:7">
      <c r="A41" s="330">
        <v>2116103</v>
      </c>
      <c r="B41" s="331" t="s">
        <v>1358</v>
      </c>
      <c r="C41" s="332"/>
      <c r="D41" s="332"/>
      <c r="E41" s="334" t="str">
        <f t="shared" si="6"/>
        <v/>
      </c>
      <c r="F41" s="327" t="str">
        <f t="shared" si="0"/>
        <v>否</v>
      </c>
      <c r="G41" s="310" t="str">
        <f t="shared" si="1"/>
        <v>项</v>
      </c>
    </row>
    <row r="42" s="303" customFormat="1" ht="36" customHeight="1" spans="1:7">
      <c r="A42" s="330">
        <v>2116104</v>
      </c>
      <c r="B42" s="331" t="s">
        <v>1359</v>
      </c>
      <c r="C42" s="332"/>
      <c r="D42" s="332"/>
      <c r="E42" s="334" t="str">
        <f t="shared" si="6"/>
        <v/>
      </c>
      <c r="F42" s="327" t="str">
        <f t="shared" si="0"/>
        <v>否</v>
      </c>
      <c r="G42" s="310" t="str">
        <f t="shared" si="1"/>
        <v>项</v>
      </c>
    </row>
    <row r="43" s="303" customFormat="1" ht="36" customHeight="1" spans="1:7">
      <c r="A43" s="322" t="s">
        <v>88</v>
      </c>
      <c r="B43" s="323" t="s">
        <v>1360</v>
      </c>
      <c r="C43" s="325">
        <f>C44+C78</f>
        <v>41546</v>
      </c>
      <c r="D43" s="325">
        <f>D44+D78</f>
        <v>40250</v>
      </c>
      <c r="E43" s="340">
        <f t="shared" ref="E43:E45" si="7">IF(C43&lt;&gt;0,D43/C43-1,"")</f>
        <v>-0.0311943388051799</v>
      </c>
      <c r="F43" s="327" t="str">
        <f t="shared" si="0"/>
        <v>是</v>
      </c>
      <c r="G43" s="310" t="str">
        <f t="shared" si="1"/>
        <v>类</v>
      </c>
    </row>
    <row r="44" s="303" customFormat="1" ht="36" customHeight="1" spans="1:7">
      <c r="A44" s="322" t="s">
        <v>1361</v>
      </c>
      <c r="B44" s="323" t="s">
        <v>1362</v>
      </c>
      <c r="C44" s="329">
        <f>SUM(C45:C58)</f>
        <v>41546</v>
      </c>
      <c r="D44" s="329">
        <f>SUM(D45:D58)</f>
        <v>40250</v>
      </c>
      <c r="E44" s="340">
        <f t="shared" si="7"/>
        <v>-0.0311943388051799</v>
      </c>
      <c r="F44" s="327" t="str">
        <f t="shared" si="0"/>
        <v>是</v>
      </c>
      <c r="G44" s="310" t="str">
        <f t="shared" si="1"/>
        <v>款</v>
      </c>
    </row>
    <row r="45" s="303" customFormat="1" ht="36" customHeight="1" spans="1:7">
      <c r="A45" s="330" t="s">
        <v>1363</v>
      </c>
      <c r="B45" s="331" t="s">
        <v>1364</v>
      </c>
      <c r="C45" s="333">
        <v>37881</v>
      </c>
      <c r="D45" s="333">
        <v>27900</v>
      </c>
      <c r="E45" s="341">
        <f t="shared" si="7"/>
        <v>-0.263483012592065</v>
      </c>
      <c r="F45" s="327" t="str">
        <f t="shared" si="0"/>
        <v>是</v>
      </c>
      <c r="G45" s="310" t="str">
        <f t="shared" si="1"/>
        <v>项</v>
      </c>
    </row>
    <row r="46" s="303" customFormat="1" ht="36" customHeight="1" spans="1:7">
      <c r="A46" s="330" t="s">
        <v>1365</v>
      </c>
      <c r="B46" s="331" t="s">
        <v>1366</v>
      </c>
      <c r="C46" s="332"/>
      <c r="D46" s="333">
        <v>11840</v>
      </c>
      <c r="E46" s="334"/>
      <c r="F46" s="327" t="str">
        <f t="shared" si="0"/>
        <v>是</v>
      </c>
      <c r="G46" s="310" t="str">
        <f t="shared" si="1"/>
        <v>项</v>
      </c>
    </row>
    <row r="47" s="303" customFormat="1" ht="36" customHeight="1" spans="1:7">
      <c r="A47" s="330" t="s">
        <v>1367</v>
      </c>
      <c r="B47" s="331" t="s">
        <v>1368</v>
      </c>
      <c r="C47" s="332"/>
      <c r="D47" s="332"/>
      <c r="E47" s="334" t="str">
        <f t="shared" ref="E47:E55" si="8">IF(C47&gt;0,D47/C47-1,IF(C47&lt;0,-(D47/C47-1),""))</f>
        <v/>
      </c>
      <c r="F47" s="327" t="str">
        <f t="shared" si="0"/>
        <v>否</v>
      </c>
      <c r="G47" s="310" t="str">
        <f t="shared" si="1"/>
        <v>项</v>
      </c>
    </row>
    <row r="48" s="303" customFormat="1" ht="36" customHeight="1" spans="1:7">
      <c r="A48" s="330" t="s">
        <v>1369</v>
      </c>
      <c r="B48" s="331" t="s">
        <v>1370</v>
      </c>
      <c r="C48" s="333">
        <v>3515</v>
      </c>
      <c r="D48" s="333"/>
      <c r="E48" s="341">
        <f>IF(C48&lt;&gt;0,D48/C48-1,"")</f>
        <v>-1</v>
      </c>
      <c r="F48" s="327" t="str">
        <f t="shared" si="0"/>
        <v>是</v>
      </c>
      <c r="G48" s="310" t="str">
        <f t="shared" si="1"/>
        <v>项</v>
      </c>
    </row>
    <row r="49" s="303" customFormat="1" ht="36" customHeight="1" spans="1:7">
      <c r="A49" s="330" t="s">
        <v>1371</v>
      </c>
      <c r="B49" s="331" t="s">
        <v>1372</v>
      </c>
      <c r="C49" s="332"/>
      <c r="D49" s="333">
        <v>510</v>
      </c>
      <c r="E49" s="334"/>
      <c r="F49" s="327" t="str">
        <f t="shared" si="0"/>
        <v>是</v>
      </c>
      <c r="G49" s="310" t="str">
        <f t="shared" si="1"/>
        <v>项</v>
      </c>
    </row>
    <row r="50" s="303" customFormat="1" ht="36" customHeight="1" spans="1:7">
      <c r="A50" s="330" t="s">
        <v>1373</v>
      </c>
      <c r="B50" s="331" t="s">
        <v>1374</v>
      </c>
      <c r="C50" s="333">
        <v>140</v>
      </c>
      <c r="D50" s="333"/>
      <c r="E50" s="341">
        <f>IF(C50&lt;&gt;0,D50/C50-1,"")</f>
        <v>-1</v>
      </c>
      <c r="F50" s="327" t="str">
        <f t="shared" si="0"/>
        <v>是</v>
      </c>
      <c r="G50" s="310" t="str">
        <f t="shared" si="1"/>
        <v>项</v>
      </c>
    </row>
    <row r="51" s="303" customFormat="1" ht="36" customHeight="1" spans="1:7">
      <c r="A51" s="330" t="s">
        <v>1375</v>
      </c>
      <c r="B51" s="331" t="s">
        <v>1376</v>
      </c>
      <c r="C51" s="332"/>
      <c r="D51" s="332"/>
      <c r="E51" s="334" t="str">
        <f t="shared" si="8"/>
        <v/>
      </c>
      <c r="F51" s="327" t="str">
        <f t="shared" si="0"/>
        <v>否</v>
      </c>
      <c r="G51" s="310" t="str">
        <f t="shared" si="1"/>
        <v>项</v>
      </c>
    </row>
    <row r="52" s="303" customFormat="1" ht="36" customHeight="1" spans="1:7">
      <c r="A52" s="330" t="s">
        <v>1377</v>
      </c>
      <c r="B52" s="331" t="s">
        <v>1378</v>
      </c>
      <c r="C52" s="332"/>
      <c r="D52" s="332"/>
      <c r="E52" s="334" t="str">
        <f t="shared" si="8"/>
        <v/>
      </c>
      <c r="F52" s="327" t="str">
        <f t="shared" si="0"/>
        <v>否</v>
      </c>
      <c r="G52" s="310" t="str">
        <f t="shared" si="1"/>
        <v>项</v>
      </c>
    </row>
    <row r="53" s="303" customFormat="1" ht="36" customHeight="1" spans="1:7">
      <c r="A53" s="330" t="s">
        <v>1379</v>
      </c>
      <c r="B53" s="331" t="s">
        <v>1380</v>
      </c>
      <c r="C53" s="332"/>
      <c r="D53" s="332"/>
      <c r="E53" s="334" t="str">
        <f t="shared" si="8"/>
        <v/>
      </c>
      <c r="F53" s="327" t="str">
        <f t="shared" si="0"/>
        <v>否</v>
      </c>
      <c r="G53" s="310" t="str">
        <f t="shared" si="1"/>
        <v>项</v>
      </c>
    </row>
    <row r="54" s="303" customFormat="1" ht="36" customHeight="1" spans="1:7">
      <c r="A54" s="330" t="s">
        <v>1381</v>
      </c>
      <c r="B54" s="331" t="s">
        <v>1382</v>
      </c>
      <c r="C54" s="332"/>
      <c r="D54" s="332"/>
      <c r="E54" s="334" t="str">
        <f t="shared" si="8"/>
        <v/>
      </c>
      <c r="F54" s="327" t="str">
        <f t="shared" si="0"/>
        <v>否</v>
      </c>
      <c r="G54" s="310" t="str">
        <f t="shared" si="1"/>
        <v>项</v>
      </c>
    </row>
    <row r="55" s="303" customFormat="1" ht="36" customHeight="1" spans="1:7">
      <c r="A55" s="330" t="s">
        <v>1383</v>
      </c>
      <c r="B55" s="331" t="s">
        <v>1384</v>
      </c>
      <c r="C55" s="332"/>
      <c r="D55" s="332"/>
      <c r="E55" s="334" t="str">
        <f t="shared" si="8"/>
        <v/>
      </c>
      <c r="F55" s="327" t="str">
        <f t="shared" si="0"/>
        <v>否</v>
      </c>
      <c r="G55" s="310" t="str">
        <f t="shared" si="1"/>
        <v>项</v>
      </c>
    </row>
    <row r="56" s="303" customFormat="1" ht="36" customHeight="1" spans="1:7">
      <c r="A56" s="330" t="s">
        <v>1385</v>
      </c>
      <c r="B56" s="331" t="s">
        <v>1386</v>
      </c>
      <c r="C56" s="333">
        <v>10</v>
      </c>
      <c r="D56" s="333"/>
      <c r="E56" s="341">
        <f>IF(C56&lt;&gt;0,D56/C56-1,"")</f>
        <v>-1</v>
      </c>
      <c r="F56" s="327"/>
      <c r="G56" s="310"/>
    </row>
    <row r="57" s="303" customFormat="1" ht="36" customHeight="1" spans="1:7">
      <c r="A57" s="330" t="s">
        <v>1387</v>
      </c>
      <c r="B57" s="328" t="s">
        <v>1388</v>
      </c>
      <c r="C57" s="335"/>
      <c r="D57" s="335"/>
      <c r="E57" s="336"/>
      <c r="F57" s="327" t="str">
        <f t="shared" ref="F57:F120" si="9">IF(LEN(A57)=3,"是",IF(B57&lt;&gt;"",IF(SUM(C57:D57)&lt;&gt;0,"是","否"),"是"))</f>
        <v>否</v>
      </c>
      <c r="G57" s="310" t="str">
        <f t="shared" ref="G57:G120" si="10">IF(LEN(A57)=3,"类",IF(LEN(A57)=5,"款","项"))</f>
        <v>项</v>
      </c>
    </row>
    <row r="58" s="303" customFormat="1" ht="36" customHeight="1" spans="1:7">
      <c r="A58" s="322" t="s">
        <v>1389</v>
      </c>
      <c r="B58" s="337" t="s">
        <v>1390</v>
      </c>
      <c r="C58" s="338">
        <f>SUM(C59:C61)</f>
        <v>0</v>
      </c>
      <c r="D58" s="338">
        <f>SUM(D59:D61)</f>
        <v>0</v>
      </c>
      <c r="E58" s="339" t="str">
        <f t="shared" ref="E58:E76" si="11">IF(C58&gt;0,D58/C58-1,IF(C58&lt;0,-(D58/C58-1),""))</f>
        <v/>
      </c>
      <c r="F58" s="327" t="str">
        <f t="shared" si="9"/>
        <v>否</v>
      </c>
      <c r="G58" s="310" t="str">
        <f t="shared" si="10"/>
        <v>款</v>
      </c>
    </row>
    <row r="59" s="303" customFormat="1" ht="36" customHeight="1" spans="1:7">
      <c r="A59" s="330" t="s">
        <v>1391</v>
      </c>
      <c r="B59" s="331" t="s">
        <v>1364</v>
      </c>
      <c r="C59" s="332"/>
      <c r="D59" s="332"/>
      <c r="E59" s="334" t="str">
        <f t="shared" si="11"/>
        <v/>
      </c>
      <c r="F59" s="327" t="str">
        <f t="shared" si="9"/>
        <v>否</v>
      </c>
      <c r="G59" s="310" t="str">
        <f t="shared" si="10"/>
        <v>项</v>
      </c>
    </row>
    <row r="60" s="303" customFormat="1" ht="36" customHeight="1" spans="1:7">
      <c r="A60" s="330" t="s">
        <v>1392</v>
      </c>
      <c r="B60" s="331" t="s">
        <v>1366</v>
      </c>
      <c r="C60" s="332"/>
      <c r="D60" s="332"/>
      <c r="E60" s="334" t="str">
        <f t="shared" si="11"/>
        <v/>
      </c>
      <c r="F60" s="327" t="str">
        <f t="shared" si="9"/>
        <v>否</v>
      </c>
      <c r="G60" s="310" t="str">
        <f t="shared" si="10"/>
        <v>项</v>
      </c>
    </row>
    <row r="61" s="303" customFormat="1" ht="36" customHeight="1" spans="1:7">
      <c r="A61" s="330" t="s">
        <v>1393</v>
      </c>
      <c r="B61" s="331" t="s">
        <v>1394</v>
      </c>
      <c r="C61" s="332"/>
      <c r="D61" s="332"/>
      <c r="E61" s="334" t="str">
        <f t="shared" si="11"/>
        <v/>
      </c>
      <c r="F61" s="327" t="str">
        <f t="shared" si="9"/>
        <v>否</v>
      </c>
      <c r="G61" s="310" t="str">
        <f t="shared" si="10"/>
        <v>项</v>
      </c>
    </row>
    <row r="62" s="303" customFormat="1" ht="36" customHeight="1" spans="1:7">
      <c r="A62" s="322" t="s">
        <v>1395</v>
      </c>
      <c r="B62" s="337" t="s">
        <v>1396</v>
      </c>
      <c r="C62" s="338"/>
      <c r="D62" s="338"/>
      <c r="E62" s="339" t="str">
        <f t="shared" si="11"/>
        <v/>
      </c>
      <c r="F62" s="327" t="str">
        <f t="shared" si="9"/>
        <v>否</v>
      </c>
      <c r="G62" s="310" t="str">
        <f t="shared" si="10"/>
        <v>款</v>
      </c>
    </row>
    <row r="63" s="303" customFormat="1" ht="36" customHeight="1" spans="1:7">
      <c r="A63" s="322" t="s">
        <v>1397</v>
      </c>
      <c r="B63" s="337" t="s">
        <v>1398</v>
      </c>
      <c r="C63" s="338">
        <f>SUM(C64:C68)</f>
        <v>0</v>
      </c>
      <c r="D63" s="338">
        <f>SUM(D64:D68)</f>
        <v>0</v>
      </c>
      <c r="E63" s="339" t="str">
        <f t="shared" si="11"/>
        <v/>
      </c>
      <c r="F63" s="327" t="str">
        <f t="shared" si="9"/>
        <v>否</v>
      </c>
      <c r="G63" s="310" t="str">
        <f t="shared" si="10"/>
        <v>款</v>
      </c>
    </row>
    <row r="64" s="303" customFormat="1" ht="36" customHeight="1" spans="1:7">
      <c r="A64" s="330" t="s">
        <v>1399</v>
      </c>
      <c r="B64" s="331" t="s">
        <v>1400</v>
      </c>
      <c r="C64" s="332"/>
      <c r="D64" s="332"/>
      <c r="E64" s="334" t="str">
        <f t="shared" si="11"/>
        <v/>
      </c>
      <c r="F64" s="327" t="str">
        <f t="shared" si="9"/>
        <v>否</v>
      </c>
      <c r="G64" s="310" t="str">
        <f t="shared" si="10"/>
        <v>项</v>
      </c>
    </row>
    <row r="65" s="303" customFormat="1" ht="36" customHeight="1" spans="1:7">
      <c r="A65" s="330" t="s">
        <v>1401</v>
      </c>
      <c r="B65" s="331" t="s">
        <v>1402</v>
      </c>
      <c r="C65" s="332"/>
      <c r="D65" s="332"/>
      <c r="E65" s="334" t="str">
        <f t="shared" si="11"/>
        <v/>
      </c>
      <c r="F65" s="327" t="str">
        <f t="shared" si="9"/>
        <v>否</v>
      </c>
      <c r="G65" s="310" t="str">
        <f t="shared" si="10"/>
        <v>项</v>
      </c>
    </row>
    <row r="66" s="303" customFormat="1" ht="36" customHeight="1" spans="1:7">
      <c r="A66" s="330" t="s">
        <v>1403</v>
      </c>
      <c r="B66" s="331" t="s">
        <v>1404</v>
      </c>
      <c r="C66" s="332"/>
      <c r="D66" s="332"/>
      <c r="E66" s="334" t="str">
        <f t="shared" si="11"/>
        <v/>
      </c>
      <c r="F66" s="327" t="str">
        <f t="shared" si="9"/>
        <v>否</v>
      </c>
      <c r="G66" s="310" t="str">
        <f t="shared" si="10"/>
        <v>项</v>
      </c>
    </row>
    <row r="67" s="303" customFormat="1" ht="36" customHeight="1" spans="1:7">
      <c r="A67" s="330" t="s">
        <v>1405</v>
      </c>
      <c r="B67" s="331" t="s">
        <v>1406</v>
      </c>
      <c r="C67" s="332"/>
      <c r="D67" s="332"/>
      <c r="E67" s="334" t="str">
        <f t="shared" si="11"/>
        <v/>
      </c>
      <c r="F67" s="327" t="str">
        <f t="shared" si="9"/>
        <v>否</v>
      </c>
      <c r="G67" s="310" t="str">
        <f t="shared" si="10"/>
        <v>项</v>
      </c>
    </row>
    <row r="68" s="303" customFormat="1" ht="36" customHeight="1" spans="1:7">
      <c r="A68" s="330" t="s">
        <v>1407</v>
      </c>
      <c r="B68" s="331" t="s">
        <v>1408</v>
      </c>
      <c r="C68" s="332"/>
      <c r="D68" s="332"/>
      <c r="E68" s="334" t="str">
        <f t="shared" si="11"/>
        <v/>
      </c>
      <c r="F68" s="327" t="str">
        <f t="shared" si="9"/>
        <v>否</v>
      </c>
      <c r="G68" s="310" t="str">
        <f t="shared" si="10"/>
        <v>项</v>
      </c>
    </row>
    <row r="69" s="303" customFormat="1" ht="36" customHeight="1" spans="1:7">
      <c r="A69" s="322" t="s">
        <v>1409</v>
      </c>
      <c r="B69" s="337" t="s">
        <v>1410</v>
      </c>
      <c r="C69" s="338">
        <f>SUM(C70:C72)</f>
        <v>0</v>
      </c>
      <c r="D69" s="338">
        <f>SUM(D70:D72)</f>
        <v>0</v>
      </c>
      <c r="E69" s="339" t="str">
        <f t="shared" si="11"/>
        <v/>
      </c>
      <c r="F69" s="327" t="str">
        <f t="shared" si="9"/>
        <v>否</v>
      </c>
      <c r="G69" s="310" t="str">
        <f t="shared" si="10"/>
        <v>款</v>
      </c>
    </row>
    <row r="70" s="303" customFormat="1" ht="36" customHeight="1" spans="1:7">
      <c r="A70" s="330" t="s">
        <v>1411</v>
      </c>
      <c r="B70" s="331" t="s">
        <v>1412</v>
      </c>
      <c r="C70" s="332"/>
      <c r="D70" s="332"/>
      <c r="E70" s="334" t="str">
        <f t="shared" si="11"/>
        <v/>
      </c>
      <c r="F70" s="327" t="str">
        <f t="shared" si="9"/>
        <v>否</v>
      </c>
      <c r="G70" s="310" t="str">
        <f t="shared" si="10"/>
        <v>项</v>
      </c>
    </row>
    <row r="71" s="303" customFormat="1" ht="36" customHeight="1" spans="1:7">
      <c r="A71" s="330" t="s">
        <v>1413</v>
      </c>
      <c r="B71" s="331" t="s">
        <v>1414</v>
      </c>
      <c r="C71" s="332"/>
      <c r="D71" s="332"/>
      <c r="E71" s="334" t="str">
        <f t="shared" si="11"/>
        <v/>
      </c>
      <c r="F71" s="327" t="str">
        <f t="shared" si="9"/>
        <v>否</v>
      </c>
      <c r="G71" s="310" t="str">
        <f t="shared" si="10"/>
        <v>项</v>
      </c>
    </row>
    <row r="72" s="303" customFormat="1" ht="36" customHeight="1" spans="1:7">
      <c r="A72" s="330" t="s">
        <v>1415</v>
      </c>
      <c r="B72" s="331" t="s">
        <v>1416</v>
      </c>
      <c r="C72" s="332"/>
      <c r="D72" s="332"/>
      <c r="E72" s="334" t="str">
        <f t="shared" si="11"/>
        <v/>
      </c>
      <c r="F72" s="327" t="str">
        <f t="shared" si="9"/>
        <v>否</v>
      </c>
      <c r="G72" s="310" t="str">
        <f t="shared" si="10"/>
        <v>项</v>
      </c>
    </row>
    <row r="73" s="303" customFormat="1" ht="36" customHeight="1" spans="1:7">
      <c r="A73" s="322" t="s">
        <v>1417</v>
      </c>
      <c r="B73" s="337" t="s">
        <v>1418</v>
      </c>
      <c r="C73" s="338">
        <f>SUM(C74:C76)</f>
        <v>0</v>
      </c>
      <c r="D73" s="338">
        <f>SUM(D74:D76)</f>
        <v>0</v>
      </c>
      <c r="E73" s="339" t="str">
        <f t="shared" si="11"/>
        <v/>
      </c>
      <c r="F73" s="327" t="str">
        <f t="shared" si="9"/>
        <v>否</v>
      </c>
      <c r="G73" s="310" t="str">
        <f t="shared" si="10"/>
        <v>款</v>
      </c>
    </row>
    <row r="74" s="303" customFormat="1" ht="36" customHeight="1" spans="1:7">
      <c r="A74" s="330" t="s">
        <v>1419</v>
      </c>
      <c r="B74" s="331" t="s">
        <v>1364</v>
      </c>
      <c r="C74" s="332"/>
      <c r="D74" s="332"/>
      <c r="E74" s="334" t="str">
        <f t="shared" si="11"/>
        <v/>
      </c>
      <c r="F74" s="327" t="str">
        <f t="shared" si="9"/>
        <v>否</v>
      </c>
      <c r="G74" s="310" t="str">
        <f t="shared" si="10"/>
        <v>项</v>
      </c>
    </row>
    <row r="75" s="303" customFormat="1" ht="36" customHeight="1" spans="1:7">
      <c r="A75" s="330" t="s">
        <v>1420</v>
      </c>
      <c r="B75" s="331" t="s">
        <v>1366</v>
      </c>
      <c r="C75" s="332"/>
      <c r="D75" s="332"/>
      <c r="E75" s="334" t="str">
        <f t="shared" si="11"/>
        <v/>
      </c>
      <c r="F75" s="327" t="str">
        <f t="shared" si="9"/>
        <v>否</v>
      </c>
      <c r="G75" s="310" t="str">
        <f t="shared" si="10"/>
        <v>项</v>
      </c>
    </row>
    <row r="76" s="303" customFormat="1" ht="36" customHeight="1" spans="1:7">
      <c r="A76" s="330" t="s">
        <v>1421</v>
      </c>
      <c r="B76" s="331" t="s">
        <v>1422</v>
      </c>
      <c r="C76" s="332"/>
      <c r="D76" s="332"/>
      <c r="E76" s="334" t="str">
        <f t="shared" si="11"/>
        <v/>
      </c>
      <c r="F76" s="327" t="str">
        <f t="shared" si="9"/>
        <v>否</v>
      </c>
      <c r="G76" s="310" t="str">
        <f t="shared" si="10"/>
        <v>项</v>
      </c>
    </row>
    <row r="77" s="303" customFormat="1" ht="36" customHeight="1" spans="1:7">
      <c r="A77" s="322" t="s">
        <v>1423</v>
      </c>
      <c r="B77" s="337" t="s">
        <v>1424</v>
      </c>
      <c r="C77" s="329">
        <f>SUM(C78:C80)</f>
        <v>12000</v>
      </c>
      <c r="D77" s="329">
        <f>SUM(D78:D80)</f>
        <v>0</v>
      </c>
      <c r="E77" s="340">
        <f>IF(C77&lt;&gt;0,D77/C77-1,"")</f>
        <v>-1</v>
      </c>
      <c r="F77" s="327" t="str">
        <f t="shared" si="9"/>
        <v>是</v>
      </c>
      <c r="G77" s="310" t="str">
        <f t="shared" si="10"/>
        <v>款</v>
      </c>
    </row>
    <row r="78" s="303" customFormat="1" ht="36" customHeight="1" spans="1:7">
      <c r="A78" s="330" t="s">
        <v>1425</v>
      </c>
      <c r="B78" s="331" t="s">
        <v>1364</v>
      </c>
      <c r="C78" s="332"/>
      <c r="D78" s="332"/>
      <c r="E78" s="334"/>
      <c r="F78" s="327" t="str">
        <f t="shared" si="9"/>
        <v>否</v>
      </c>
      <c r="G78" s="310" t="str">
        <f t="shared" si="10"/>
        <v>项</v>
      </c>
    </row>
    <row r="79" s="303" customFormat="1" ht="36" customHeight="1" spans="1:7">
      <c r="A79" s="330" t="s">
        <v>1426</v>
      </c>
      <c r="B79" s="331" t="s">
        <v>1366</v>
      </c>
      <c r="C79" s="332"/>
      <c r="D79" s="332"/>
      <c r="E79" s="334"/>
      <c r="F79" s="327" t="str">
        <f t="shared" si="9"/>
        <v>否</v>
      </c>
      <c r="G79" s="310" t="str">
        <f t="shared" si="10"/>
        <v>项</v>
      </c>
    </row>
    <row r="80" s="303" customFormat="1" ht="36" customHeight="1" spans="1:7">
      <c r="A80" s="330" t="s">
        <v>1427</v>
      </c>
      <c r="B80" s="331" t="s">
        <v>1428</v>
      </c>
      <c r="C80" s="333">
        <v>12000</v>
      </c>
      <c r="D80" s="333"/>
      <c r="E80" s="341">
        <f>IF(C80&lt;&gt;0,D80/C80-1,"")</f>
        <v>-1</v>
      </c>
      <c r="F80" s="327" t="str">
        <f t="shared" si="9"/>
        <v>是</v>
      </c>
      <c r="G80" s="310" t="str">
        <f t="shared" si="10"/>
        <v>项</v>
      </c>
    </row>
    <row r="81" s="303" customFormat="1" ht="36" customHeight="1" spans="1:7">
      <c r="A81" s="322" t="s">
        <v>1429</v>
      </c>
      <c r="B81" s="337" t="s">
        <v>1430</v>
      </c>
      <c r="C81" s="338">
        <f>SUM(C82:C86)</f>
        <v>0</v>
      </c>
      <c r="D81" s="338">
        <f>SUM(D82:D86)</f>
        <v>0</v>
      </c>
      <c r="E81" s="339" t="str">
        <f t="shared" ref="E81:E98" si="12">IF(C81&gt;0,D81/C81-1,IF(C81&lt;0,-(D81/C81-1),""))</f>
        <v/>
      </c>
      <c r="F81" s="327" t="str">
        <f t="shared" si="9"/>
        <v>否</v>
      </c>
      <c r="G81" s="310" t="str">
        <f t="shared" si="10"/>
        <v>款</v>
      </c>
    </row>
    <row r="82" s="303" customFormat="1" ht="36" customHeight="1" spans="1:7">
      <c r="A82" s="330" t="s">
        <v>1431</v>
      </c>
      <c r="B82" s="331" t="s">
        <v>1400</v>
      </c>
      <c r="C82" s="332"/>
      <c r="D82" s="332"/>
      <c r="E82" s="334" t="str">
        <f t="shared" si="12"/>
        <v/>
      </c>
      <c r="F82" s="327" t="str">
        <f t="shared" si="9"/>
        <v>否</v>
      </c>
      <c r="G82" s="310" t="str">
        <f t="shared" si="10"/>
        <v>项</v>
      </c>
    </row>
    <row r="83" s="303" customFormat="1" ht="36" customHeight="1" spans="1:7">
      <c r="A83" s="330" t="s">
        <v>1432</v>
      </c>
      <c r="B83" s="331" t="s">
        <v>1402</v>
      </c>
      <c r="C83" s="332"/>
      <c r="D83" s="332"/>
      <c r="E83" s="334" t="str">
        <f t="shared" si="12"/>
        <v/>
      </c>
      <c r="F83" s="327" t="str">
        <f t="shared" si="9"/>
        <v>否</v>
      </c>
      <c r="G83" s="310" t="str">
        <f t="shared" si="10"/>
        <v>项</v>
      </c>
    </row>
    <row r="84" s="303" customFormat="1" ht="36" customHeight="1" spans="1:7">
      <c r="A84" s="330" t="s">
        <v>1433</v>
      </c>
      <c r="B84" s="331" t="s">
        <v>1404</v>
      </c>
      <c r="C84" s="332"/>
      <c r="D84" s="332"/>
      <c r="E84" s="334" t="str">
        <f t="shared" si="12"/>
        <v/>
      </c>
      <c r="F84" s="327" t="str">
        <f t="shared" si="9"/>
        <v>否</v>
      </c>
      <c r="G84" s="310" t="str">
        <f t="shared" si="10"/>
        <v>项</v>
      </c>
    </row>
    <row r="85" s="303" customFormat="1" ht="36" customHeight="1" spans="1:7">
      <c r="A85" s="330" t="s">
        <v>1434</v>
      </c>
      <c r="B85" s="331" t="s">
        <v>1406</v>
      </c>
      <c r="C85" s="332"/>
      <c r="D85" s="332"/>
      <c r="E85" s="334" t="str">
        <f t="shared" si="12"/>
        <v/>
      </c>
      <c r="F85" s="327" t="str">
        <f t="shared" si="9"/>
        <v>否</v>
      </c>
      <c r="G85" s="310" t="str">
        <f t="shared" si="10"/>
        <v>项</v>
      </c>
    </row>
    <row r="86" s="303" customFormat="1" ht="36" customHeight="1" spans="1:7">
      <c r="A86" s="330" t="s">
        <v>1435</v>
      </c>
      <c r="B86" s="331" t="s">
        <v>1436</v>
      </c>
      <c r="C86" s="332"/>
      <c r="D86" s="332"/>
      <c r="E86" s="334" t="str">
        <f t="shared" si="12"/>
        <v/>
      </c>
      <c r="F86" s="327" t="str">
        <f t="shared" si="9"/>
        <v>否</v>
      </c>
      <c r="G86" s="310" t="str">
        <f t="shared" si="10"/>
        <v>项</v>
      </c>
    </row>
    <row r="87" s="303" customFormat="1" ht="36" customHeight="1" spans="1:7">
      <c r="A87" s="322" t="s">
        <v>1437</v>
      </c>
      <c r="B87" s="337" t="s">
        <v>1438</v>
      </c>
      <c r="C87" s="338">
        <f>SUM(C88:C89)</f>
        <v>0</v>
      </c>
      <c r="D87" s="338">
        <f>SUM(D88:D89)</f>
        <v>0</v>
      </c>
      <c r="E87" s="339" t="str">
        <f t="shared" si="12"/>
        <v/>
      </c>
      <c r="F87" s="327" t="str">
        <f t="shared" si="9"/>
        <v>否</v>
      </c>
      <c r="G87" s="310" t="str">
        <f t="shared" si="10"/>
        <v>款</v>
      </c>
    </row>
    <row r="88" s="303" customFormat="1" ht="36" customHeight="1" spans="1:7">
      <c r="A88" s="330" t="s">
        <v>1439</v>
      </c>
      <c r="B88" s="331" t="s">
        <v>1412</v>
      </c>
      <c r="C88" s="332"/>
      <c r="D88" s="332"/>
      <c r="E88" s="334" t="str">
        <f t="shared" si="12"/>
        <v/>
      </c>
      <c r="F88" s="327" t="str">
        <f t="shared" si="9"/>
        <v>否</v>
      </c>
      <c r="G88" s="310" t="str">
        <f t="shared" si="10"/>
        <v>项</v>
      </c>
    </row>
    <row r="89" s="303" customFormat="1" ht="36" customHeight="1" spans="1:7">
      <c r="A89" s="330" t="s">
        <v>1440</v>
      </c>
      <c r="B89" s="331" t="s">
        <v>1441</v>
      </c>
      <c r="C89" s="332"/>
      <c r="D89" s="332"/>
      <c r="E89" s="334" t="str">
        <f t="shared" si="12"/>
        <v/>
      </c>
      <c r="F89" s="327" t="str">
        <f t="shared" si="9"/>
        <v>否</v>
      </c>
      <c r="G89" s="310" t="str">
        <f t="shared" si="10"/>
        <v>项</v>
      </c>
    </row>
    <row r="90" s="303" customFormat="1" ht="36" customHeight="1" spans="1:7">
      <c r="A90" s="322" t="s">
        <v>1442</v>
      </c>
      <c r="B90" s="337" t="s">
        <v>1443</v>
      </c>
      <c r="C90" s="338">
        <f>SUM(C91:C98)</f>
        <v>0</v>
      </c>
      <c r="D90" s="338">
        <f>SUM(D91:D98)</f>
        <v>0</v>
      </c>
      <c r="E90" s="339" t="str">
        <f t="shared" si="12"/>
        <v/>
      </c>
      <c r="F90" s="327" t="str">
        <f t="shared" si="9"/>
        <v>否</v>
      </c>
      <c r="G90" s="310" t="str">
        <f t="shared" si="10"/>
        <v>款</v>
      </c>
    </row>
    <row r="91" s="303" customFormat="1" ht="36" customHeight="1" spans="1:7">
      <c r="A91" s="330" t="s">
        <v>1444</v>
      </c>
      <c r="B91" s="331" t="s">
        <v>1364</v>
      </c>
      <c r="C91" s="332"/>
      <c r="D91" s="332"/>
      <c r="E91" s="334" t="str">
        <f t="shared" si="12"/>
        <v/>
      </c>
      <c r="F91" s="327" t="str">
        <f t="shared" si="9"/>
        <v>否</v>
      </c>
      <c r="G91" s="310" t="str">
        <f t="shared" si="10"/>
        <v>项</v>
      </c>
    </row>
    <row r="92" s="303" customFormat="1" ht="36" customHeight="1" spans="1:7">
      <c r="A92" s="330" t="s">
        <v>1445</v>
      </c>
      <c r="B92" s="331" t="s">
        <v>1366</v>
      </c>
      <c r="C92" s="332"/>
      <c r="D92" s="332"/>
      <c r="E92" s="334" t="str">
        <f t="shared" si="12"/>
        <v/>
      </c>
      <c r="F92" s="327" t="str">
        <f t="shared" si="9"/>
        <v>否</v>
      </c>
      <c r="G92" s="310" t="str">
        <f t="shared" si="10"/>
        <v>项</v>
      </c>
    </row>
    <row r="93" s="303" customFormat="1" ht="36" customHeight="1" spans="1:7">
      <c r="A93" s="330" t="s">
        <v>1446</v>
      </c>
      <c r="B93" s="331" t="s">
        <v>1368</v>
      </c>
      <c r="C93" s="332"/>
      <c r="D93" s="332"/>
      <c r="E93" s="334" t="str">
        <f t="shared" si="12"/>
        <v/>
      </c>
      <c r="F93" s="327" t="str">
        <f t="shared" si="9"/>
        <v>否</v>
      </c>
      <c r="G93" s="310" t="str">
        <f t="shared" si="10"/>
        <v>项</v>
      </c>
    </row>
    <row r="94" s="303" customFormat="1" ht="36" customHeight="1" spans="1:7">
      <c r="A94" s="330" t="s">
        <v>1447</v>
      </c>
      <c r="B94" s="331" t="s">
        <v>1370</v>
      </c>
      <c r="C94" s="332"/>
      <c r="D94" s="332"/>
      <c r="E94" s="334" t="str">
        <f t="shared" si="12"/>
        <v/>
      </c>
      <c r="F94" s="327" t="str">
        <f t="shared" si="9"/>
        <v>否</v>
      </c>
      <c r="G94" s="310" t="str">
        <f t="shared" si="10"/>
        <v>项</v>
      </c>
    </row>
    <row r="95" s="303" customFormat="1" ht="36" customHeight="1" spans="1:7">
      <c r="A95" s="330" t="s">
        <v>1448</v>
      </c>
      <c r="B95" s="331" t="s">
        <v>1376</v>
      </c>
      <c r="C95" s="332"/>
      <c r="D95" s="332"/>
      <c r="E95" s="334" t="str">
        <f t="shared" si="12"/>
        <v/>
      </c>
      <c r="F95" s="327" t="str">
        <f t="shared" si="9"/>
        <v>否</v>
      </c>
      <c r="G95" s="310" t="str">
        <f t="shared" si="10"/>
        <v>项</v>
      </c>
    </row>
    <row r="96" s="303" customFormat="1" ht="36" customHeight="1" spans="1:7">
      <c r="A96" s="330" t="s">
        <v>1449</v>
      </c>
      <c r="B96" s="331" t="s">
        <v>1380</v>
      </c>
      <c r="C96" s="332"/>
      <c r="D96" s="332"/>
      <c r="E96" s="334" t="str">
        <f t="shared" si="12"/>
        <v/>
      </c>
      <c r="F96" s="327" t="str">
        <f t="shared" si="9"/>
        <v>否</v>
      </c>
      <c r="G96" s="310" t="str">
        <f t="shared" si="10"/>
        <v>项</v>
      </c>
    </row>
    <row r="97" s="303" customFormat="1" ht="36" customHeight="1" spans="1:7">
      <c r="A97" s="330" t="s">
        <v>1450</v>
      </c>
      <c r="B97" s="331" t="s">
        <v>1382</v>
      </c>
      <c r="C97" s="332"/>
      <c r="D97" s="332"/>
      <c r="E97" s="334" t="str">
        <f t="shared" si="12"/>
        <v/>
      </c>
      <c r="F97" s="327" t="str">
        <f t="shared" si="9"/>
        <v>否</v>
      </c>
      <c r="G97" s="310" t="str">
        <f t="shared" si="10"/>
        <v>项</v>
      </c>
    </row>
    <row r="98" s="303" customFormat="1" ht="36" customHeight="1" spans="1:7">
      <c r="A98" s="330" t="s">
        <v>1451</v>
      </c>
      <c r="B98" s="331" t="s">
        <v>1452</v>
      </c>
      <c r="C98" s="332"/>
      <c r="D98" s="332"/>
      <c r="E98" s="334" t="str">
        <f t="shared" si="12"/>
        <v/>
      </c>
      <c r="F98" s="327" t="str">
        <f t="shared" si="9"/>
        <v>否</v>
      </c>
      <c r="G98" s="310" t="str">
        <f t="shared" si="10"/>
        <v>项</v>
      </c>
    </row>
    <row r="99" s="303" customFormat="1" ht="36" customHeight="1" spans="1:7">
      <c r="A99" s="322" t="s">
        <v>90</v>
      </c>
      <c r="B99" s="323" t="s">
        <v>1453</v>
      </c>
      <c r="C99" s="324"/>
      <c r="D99" s="324"/>
      <c r="E99" s="326"/>
      <c r="F99" s="327" t="str">
        <f t="shared" si="9"/>
        <v>是</v>
      </c>
      <c r="G99" s="310" t="str">
        <f t="shared" si="10"/>
        <v>类</v>
      </c>
    </row>
    <row r="100" s="303" customFormat="1" ht="36" customHeight="1" spans="1:7">
      <c r="A100" s="322" t="s">
        <v>1454</v>
      </c>
      <c r="B100" s="323" t="s">
        <v>1455</v>
      </c>
      <c r="C100" s="329">
        <f>SUM(C101:C104)</f>
        <v>4613</v>
      </c>
      <c r="D100" s="329">
        <f>SUM(D101:D104)</f>
        <v>3000</v>
      </c>
      <c r="E100" s="340">
        <f t="shared" ref="E100:E104" si="13">IF(C100&lt;&gt;0,D100/C100-1,"")</f>
        <v>-0.349663993063083</v>
      </c>
      <c r="F100" s="327" t="str">
        <f t="shared" si="9"/>
        <v>是</v>
      </c>
      <c r="G100" s="310" t="str">
        <f t="shared" si="10"/>
        <v>款</v>
      </c>
    </row>
    <row r="101" s="303" customFormat="1" ht="36" customHeight="1" spans="1:7">
      <c r="A101" s="330" t="s">
        <v>1456</v>
      </c>
      <c r="B101" s="331" t="s">
        <v>1334</v>
      </c>
      <c r="C101" s="333">
        <v>3500</v>
      </c>
      <c r="D101" s="333">
        <v>2000</v>
      </c>
      <c r="E101" s="341">
        <f t="shared" si="13"/>
        <v>-0.428571428571429</v>
      </c>
      <c r="F101" s="327" t="str">
        <f t="shared" si="9"/>
        <v>是</v>
      </c>
      <c r="G101" s="310" t="str">
        <f t="shared" si="10"/>
        <v>项</v>
      </c>
    </row>
    <row r="102" s="303" customFormat="1" ht="36" customHeight="1" spans="1:7">
      <c r="A102" s="330" t="s">
        <v>1457</v>
      </c>
      <c r="B102" s="331" t="s">
        <v>1458</v>
      </c>
      <c r="C102" s="332"/>
      <c r="D102" s="332"/>
      <c r="E102" s="334"/>
      <c r="F102" s="327" t="str">
        <f t="shared" si="9"/>
        <v>否</v>
      </c>
      <c r="G102" s="310" t="str">
        <f t="shared" si="10"/>
        <v>项</v>
      </c>
    </row>
    <row r="103" s="303" customFormat="1" ht="36" customHeight="1" spans="1:7">
      <c r="A103" s="330" t="s">
        <v>1459</v>
      </c>
      <c r="B103" s="331" t="s">
        <v>1460</v>
      </c>
      <c r="C103" s="332"/>
      <c r="D103" s="332"/>
      <c r="E103" s="334"/>
      <c r="F103" s="327" t="str">
        <f t="shared" si="9"/>
        <v>否</v>
      </c>
      <c r="G103" s="310" t="str">
        <f t="shared" si="10"/>
        <v>项</v>
      </c>
    </row>
    <row r="104" s="303" customFormat="1" ht="36" customHeight="1" spans="1:7">
      <c r="A104" s="330" t="s">
        <v>1461</v>
      </c>
      <c r="B104" s="328" t="s">
        <v>1462</v>
      </c>
      <c r="C104" s="333">
        <v>1113</v>
      </c>
      <c r="D104" s="333">
        <v>1000</v>
      </c>
      <c r="E104" s="341">
        <f t="shared" si="13"/>
        <v>-0.101527403414196</v>
      </c>
      <c r="F104" s="327" t="str">
        <f t="shared" si="9"/>
        <v>是</v>
      </c>
      <c r="G104" s="310" t="str">
        <f t="shared" si="10"/>
        <v>项</v>
      </c>
    </row>
    <row r="105" s="303" customFormat="1" ht="36" customHeight="1" spans="1:7">
      <c r="A105" s="322" t="s">
        <v>1463</v>
      </c>
      <c r="B105" s="337" t="s">
        <v>1464</v>
      </c>
      <c r="C105" s="338">
        <f>SUM(C106:C109)</f>
        <v>0</v>
      </c>
      <c r="D105" s="338">
        <f>SUM(D106:D109)</f>
        <v>0</v>
      </c>
      <c r="E105" s="339" t="str">
        <f t="shared" ref="E105:E109" si="14">IF(C105&gt;0,D105/C105-1,IF(C105&lt;0,-(D105/C105-1),""))</f>
        <v/>
      </c>
      <c r="F105" s="327" t="str">
        <f t="shared" si="9"/>
        <v>否</v>
      </c>
      <c r="G105" s="310" t="str">
        <f t="shared" si="10"/>
        <v>款</v>
      </c>
    </row>
    <row r="106" s="303" customFormat="1" ht="36" customHeight="1" spans="1:7">
      <c r="A106" s="330" t="s">
        <v>1465</v>
      </c>
      <c r="B106" s="331" t="s">
        <v>1334</v>
      </c>
      <c r="C106" s="332"/>
      <c r="D106" s="332"/>
      <c r="E106" s="334" t="str">
        <f t="shared" si="14"/>
        <v/>
      </c>
      <c r="F106" s="327" t="str">
        <f t="shared" si="9"/>
        <v>否</v>
      </c>
      <c r="G106" s="310" t="str">
        <f t="shared" si="10"/>
        <v>项</v>
      </c>
    </row>
    <row r="107" s="303" customFormat="1" ht="36" customHeight="1" spans="1:7">
      <c r="A107" s="330" t="s">
        <v>1466</v>
      </c>
      <c r="B107" s="331" t="s">
        <v>1458</v>
      </c>
      <c r="C107" s="332"/>
      <c r="D107" s="332"/>
      <c r="E107" s="334" t="str">
        <f t="shared" si="14"/>
        <v/>
      </c>
      <c r="F107" s="327" t="str">
        <f t="shared" si="9"/>
        <v>否</v>
      </c>
      <c r="G107" s="310" t="str">
        <f t="shared" si="10"/>
        <v>项</v>
      </c>
    </row>
    <row r="108" s="303" customFormat="1" ht="36" customHeight="1" spans="1:7">
      <c r="A108" s="330" t="s">
        <v>1467</v>
      </c>
      <c r="B108" s="331" t="s">
        <v>1468</v>
      </c>
      <c r="C108" s="332"/>
      <c r="D108" s="332"/>
      <c r="E108" s="334" t="str">
        <f t="shared" si="14"/>
        <v/>
      </c>
      <c r="F108" s="327" t="str">
        <f t="shared" si="9"/>
        <v>否</v>
      </c>
      <c r="G108" s="310" t="str">
        <f t="shared" si="10"/>
        <v>项</v>
      </c>
    </row>
    <row r="109" s="303" customFormat="1" ht="36" customHeight="1" spans="1:7">
      <c r="A109" s="330" t="s">
        <v>1469</v>
      </c>
      <c r="B109" s="331" t="s">
        <v>1470</v>
      </c>
      <c r="C109" s="332"/>
      <c r="D109" s="332"/>
      <c r="E109" s="334" t="str">
        <f t="shared" si="14"/>
        <v/>
      </c>
      <c r="F109" s="327" t="str">
        <f t="shared" si="9"/>
        <v>否</v>
      </c>
      <c r="G109" s="310" t="str">
        <f t="shared" si="10"/>
        <v>项</v>
      </c>
    </row>
    <row r="110" s="303" customFormat="1" ht="36" customHeight="1" spans="1:7">
      <c r="A110" s="322" t="s">
        <v>1471</v>
      </c>
      <c r="B110" s="323" t="s">
        <v>1472</v>
      </c>
      <c r="C110" s="324"/>
      <c r="D110" s="324"/>
      <c r="E110" s="326"/>
      <c r="F110" s="327" t="str">
        <f t="shared" si="9"/>
        <v>否</v>
      </c>
      <c r="G110" s="310" t="str">
        <f t="shared" si="10"/>
        <v>款</v>
      </c>
    </row>
    <row r="111" s="303" customFormat="1" ht="36" customHeight="1" spans="1:7">
      <c r="A111" s="330" t="s">
        <v>1473</v>
      </c>
      <c r="B111" s="331" t="s">
        <v>1474</v>
      </c>
      <c r="C111" s="332"/>
      <c r="D111" s="332"/>
      <c r="E111" s="334" t="str">
        <f t="shared" ref="E111:E113" si="15">IF(C111&gt;0,D111/C111-1,IF(C111&lt;0,-(D111/C111-1),""))</f>
        <v/>
      </c>
      <c r="F111" s="327" t="str">
        <f t="shared" si="9"/>
        <v>否</v>
      </c>
      <c r="G111" s="310" t="str">
        <f t="shared" si="10"/>
        <v>项</v>
      </c>
    </row>
    <row r="112" s="303" customFormat="1" ht="36" customHeight="1" spans="1:7">
      <c r="A112" s="330" t="s">
        <v>1475</v>
      </c>
      <c r="B112" s="331" t="s">
        <v>1476</v>
      </c>
      <c r="C112" s="332"/>
      <c r="D112" s="332"/>
      <c r="E112" s="334" t="str">
        <f t="shared" si="15"/>
        <v/>
      </c>
      <c r="F112" s="327" t="str">
        <f t="shared" si="9"/>
        <v>否</v>
      </c>
      <c r="G112" s="310" t="str">
        <f t="shared" si="10"/>
        <v>项</v>
      </c>
    </row>
    <row r="113" s="303" customFormat="1" ht="36" customHeight="1" spans="1:7">
      <c r="A113" s="330" t="s">
        <v>1477</v>
      </c>
      <c r="B113" s="331" t="s">
        <v>1478</v>
      </c>
      <c r="C113" s="332"/>
      <c r="D113" s="332"/>
      <c r="E113" s="334" t="str">
        <f t="shared" si="15"/>
        <v/>
      </c>
      <c r="F113" s="327" t="str">
        <f t="shared" si="9"/>
        <v>否</v>
      </c>
      <c r="G113" s="310" t="str">
        <f t="shared" si="10"/>
        <v>项</v>
      </c>
    </row>
    <row r="114" s="303" customFormat="1" ht="36" customHeight="1" spans="1:7">
      <c r="A114" s="330" t="s">
        <v>1479</v>
      </c>
      <c r="B114" s="328" t="s">
        <v>1480</v>
      </c>
      <c r="C114" s="335"/>
      <c r="D114" s="335"/>
      <c r="E114" s="336"/>
      <c r="F114" s="327" t="str">
        <f t="shared" si="9"/>
        <v>否</v>
      </c>
      <c r="G114" s="310" t="str">
        <f t="shared" si="10"/>
        <v>项</v>
      </c>
    </row>
    <row r="115" s="303" customFormat="1" ht="36" customHeight="1" spans="1:7">
      <c r="A115" s="342">
        <v>21370</v>
      </c>
      <c r="B115" s="337" t="s">
        <v>1481</v>
      </c>
      <c r="C115" s="338">
        <f>SUM(C116:C117)</f>
        <v>0</v>
      </c>
      <c r="D115" s="338">
        <f>SUM(D116:D117)</f>
        <v>0</v>
      </c>
      <c r="E115" s="339" t="str">
        <f t="shared" ref="E115:E122" si="16">IF(C115&gt;0,D115/C115-1,IF(C115&lt;0,-(D115/C115-1),""))</f>
        <v/>
      </c>
      <c r="F115" s="327" t="str">
        <f t="shared" si="9"/>
        <v>否</v>
      </c>
      <c r="G115" s="310" t="str">
        <f t="shared" si="10"/>
        <v>款</v>
      </c>
    </row>
    <row r="116" s="303" customFormat="1" ht="36" customHeight="1" spans="1:7">
      <c r="A116" s="343">
        <v>2137001</v>
      </c>
      <c r="B116" s="331" t="s">
        <v>1334</v>
      </c>
      <c r="C116" s="332"/>
      <c r="D116" s="332"/>
      <c r="E116" s="334" t="str">
        <f t="shared" si="16"/>
        <v/>
      </c>
      <c r="F116" s="327" t="str">
        <f t="shared" si="9"/>
        <v>否</v>
      </c>
      <c r="G116" s="310" t="str">
        <f t="shared" si="10"/>
        <v>项</v>
      </c>
    </row>
    <row r="117" s="303" customFormat="1" ht="36" customHeight="1" spans="1:7">
      <c r="A117" s="343">
        <v>2137099</v>
      </c>
      <c r="B117" s="331" t="s">
        <v>1482</v>
      </c>
      <c r="C117" s="332"/>
      <c r="D117" s="332"/>
      <c r="E117" s="334" t="str">
        <f t="shared" si="16"/>
        <v/>
      </c>
      <c r="F117" s="327" t="str">
        <f t="shared" si="9"/>
        <v>否</v>
      </c>
      <c r="G117" s="310" t="str">
        <f t="shared" si="10"/>
        <v>项</v>
      </c>
    </row>
    <row r="118" s="303" customFormat="1" ht="36" customHeight="1" spans="1:7">
      <c r="A118" s="342">
        <v>21371</v>
      </c>
      <c r="B118" s="337" t="s">
        <v>1483</v>
      </c>
      <c r="C118" s="338">
        <f>SUM(C119:C122)</f>
        <v>0</v>
      </c>
      <c r="D118" s="338">
        <f>SUM(D119:D122)</f>
        <v>0</v>
      </c>
      <c r="E118" s="339" t="str">
        <f t="shared" si="16"/>
        <v/>
      </c>
      <c r="F118" s="327" t="str">
        <f t="shared" si="9"/>
        <v>否</v>
      </c>
      <c r="G118" s="310" t="str">
        <f t="shared" si="10"/>
        <v>款</v>
      </c>
    </row>
    <row r="119" s="303" customFormat="1" ht="36" customHeight="1" spans="1:7">
      <c r="A119" s="343">
        <v>2137101</v>
      </c>
      <c r="B119" s="331" t="s">
        <v>1474</v>
      </c>
      <c r="C119" s="332"/>
      <c r="D119" s="332"/>
      <c r="E119" s="334" t="str">
        <f t="shared" si="16"/>
        <v/>
      </c>
      <c r="F119" s="327" t="str">
        <f t="shared" si="9"/>
        <v>否</v>
      </c>
      <c r="G119" s="310" t="str">
        <f t="shared" si="10"/>
        <v>项</v>
      </c>
    </row>
    <row r="120" s="303" customFormat="1" ht="36" customHeight="1" spans="1:7">
      <c r="A120" s="343">
        <v>2137102</v>
      </c>
      <c r="B120" s="331" t="s">
        <v>1484</v>
      </c>
      <c r="C120" s="332"/>
      <c r="D120" s="332"/>
      <c r="E120" s="334" t="str">
        <f t="shared" si="16"/>
        <v/>
      </c>
      <c r="F120" s="327" t="str">
        <f t="shared" si="9"/>
        <v>否</v>
      </c>
      <c r="G120" s="310" t="str">
        <f t="shared" si="10"/>
        <v>项</v>
      </c>
    </row>
    <row r="121" s="303" customFormat="1" ht="36" customHeight="1" spans="1:7">
      <c r="A121" s="343">
        <v>2137103</v>
      </c>
      <c r="B121" s="331" t="s">
        <v>1478</v>
      </c>
      <c r="C121" s="332"/>
      <c r="D121" s="332"/>
      <c r="E121" s="334" t="str">
        <f t="shared" si="16"/>
        <v/>
      </c>
      <c r="F121" s="327" t="str">
        <f t="shared" ref="F121:F187" si="17">IF(LEN(A121)=3,"是",IF(B121&lt;&gt;"",IF(SUM(C121:D121)&lt;&gt;0,"是","否"),"是"))</f>
        <v>否</v>
      </c>
      <c r="G121" s="310" t="str">
        <f t="shared" ref="G121:G187" si="18">IF(LEN(A121)=3,"类",IF(LEN(A121)=5,"款","项"))</f>
        <v>项</v>
      </c>
    </row>
    <row r="122" s="303" customFormat="1" ht="36" customHeight="1" spans="1:7">
      <c r="A122" s="343">
        <v>2137199</v>
      </c>
      <c r="B122" s="331" t="s">
        <v>1485</v>
      </c>
      <c r="C122" s="332"/>
      <c r="D122" s="332"/>
      <c r="E122" s="334" t="str">
        <f t="shared" si="16"/>
        <v/>
      </c>
      <c r="F122" s="327" t="str">
        <f t="shared" si="17"/>
        <v>否</v>
      </c>
      <c r="G122" s="310" t="str">
        <f t="shared" si="18"/>
        <v>项</v>
      </c>
    </row>
    <row r="123" s="303" customFormat="1" ht="36" customHeight="1" spans="1:7">
      <c r="A123" s="342" t="s">
        <v>1486</v>
      </c>
      <c r="B123" s="342" t="s">
        <v>1330</v>
      </c>
      <c r="C123" s="344">
        <f>SUM(C124:C125)</f>
        <v>0</v>
      </c>
      <c r="D123" s="344">
        <f>SUM(D124:D125)</f>
        <v>2000</v>
      </c>
      <c r="E123" s="340" t="str">
        <f t="shared" ref="E123:E125" si="19">IF(C123&lt;&gt;0,D123/C123-1,"")</f>
        <v/>
      </c>
      <c r="F123" s="327"/>
      <c r="G123" s="310"/>
    </row>
    <row r="124" s="303" customFormat="1" ht="36" customHeight="1" spans="1:7">
      <c r="A124" s="343" t="s">
        <v>1487</v>
      </c>
      <c r="B124" s="331" t="s">
        <v>1332</v>
      </c>
      <c r="C124" s="333"/>
      <c r="D124" s="333">
        <v>1000</v>
      </c>
      <c r="E124" s="341" t="str">
        <f t="shared" si="19"/>
        <v/>
      </c>
      <c r="F124" s="327"/>
      <c r="G124" s="310"/>
    </row>
    <row r="125" s="303" customFormat="1" ht="36" customHeight="1" spans="1:7">
      <c r="A125" s="343" t="s">
        <v>1488</v>
      </c>
      <c r="B125" s="331" t="s">
        <v>1334</v>
      </c>
      <c r="C125" s="333"/>
      <c r="D125" s="333">
        <v>1000</v>
      </c>
      <c r="E125" s="340" t="str">
        <f t="shared" si="19"/>
        <v/>
      </c>
      <c r="F125" s="327"/>
      <c r="G125" s="310"/>
    </row>
    <row r="126" s="303" customFormat="1" ht="36" customHeight="1" spans="1:7">
      <c r="A126" s="322" t="s">
        <v>92</v>
      </c>
      <c r="B126" s="323" t="s">
        <v>1489</v>
      </c>
      <c r="C126" s="324"/>
      <c r="D126" s="324"/>
      <c r="E126" s="326"/>
      <c r="F126" s="327" t="str">
        <f t="shared" si="17"/>
        <v>是</v>
      </c>
      <c r="G126" s="310" t="str">
        <f t="shared" si="18"/>
        <v>类</v>
      </c>
    </row>
    <row r="127" s="303" customFormat="1" ht="36" customHeight="1" spans="1:7">
      <c r="A127" s="322" t="s">
        <v>1490</v>
      </c>
      <c r="B127" s="337" t="s">
        <v>1491</v>
      </c>
      <c r="C127" s="338">
        <f>SUM(C128:C131)</f>
        <v>0</v>
      </c>
      <c r="D127" s="338">
        <f>SUM(D128:D131)</f>
        <v>0</v>
      </c>
      <c r="E127" s="339" t="str">
        <f t="shared" ref="E127:E131" si="20">IF(C127&gt;0,D127/C127-1,IF(C127&lt;0,-(D127/C127-1),""))</f>
        <v/>
      </c>
      <c r="F127" s="327" t="str">
        <f t="shared" si="17"/>
        <v>否</v>
      </c>
      <c r="G127" s="310" t="str">
        <f t="shared" si="18"/>
        <v>款</v>
      </c>
    </row>
    <row r="128" s="303" customFormat="1" ht="36" customHeight="1" spans="1:7">
      <c r="A128" s="330" t="s">
        <v>1492</v>
      </c>
      <c r="B128" s="331" t="s">
        <v>1493</v>
      </c>
      <c r="C128" s="332"/>
      <c r="D128" s="332"/>
      <c r="E128" s="334" t="str">
        <f t="shared" si="20"/>
        <v/>
      </c>
      <c r="F128" s="327" t="str">
        <f t="shared" si="17"/>
        <v>否</v>
      </c>
      <c r="G128" s="310" t="str">
        <f t="shared" si="18"/>
        <v>项</v>
      </c>
    </row>
    <row r="129" s="303" customFormat="1" ht="36" customHeight="1" spans="1:7">
      <c r="A129" s="330" t="s">
        <v>1494</v>
      </c>
      <c r="B129" s="331" t="s">
        <v>1495</v>
      </c>
      <c r="C129" s="332"/>
      <c r="D129" s="332"/>
      <c r="E129" s="334" t="str">
        <f t="shared" si="20"/>
        <v/>
      </c>
      <c r="F129" s="327" t="str">
        <f t="shared" si="17"/>
        <v>否</v>
      </c>
      <c r="G129" s="310" t="str">
        <f t="shared" si="18"/>
        <v>项</v>
      </c>
    </row>
    <row r="130" s="303" customFormat="1" ht="36" customHeight="1" spans="1:7">
      <c r="A130" s="330" t="s">
        <v>1496</v>
      </c>
      <c r="B130" s="331" t="s">
        <v>1497</v>
      </c>
      <c r="C130" s="332"/>
      <c r="D130" s="332"/>
      <c r="E130" s="334" t="str">
        <f t="shared" si="20"/>
        <v/>
      </c>
      <c r="F130" s="327" t="str">
        <f t="shared" si="17"/>
        <v>否</v>
      </c>
      <c r="G130" s="310" t="str">
        <f t="shared" si="18"/>
        <v>项</v>
      </c>
    </row>
    <row r="131" s="303" customFormat="1" ht="36" customHeight="1" spans="1:7">
      <c r="A131" s="330" t="s">
        <v>1498</v>
      </c>
      <c r="B131" s="331" t="s">
        <v>1499</v>
      </c>
      <c r="C131" s="332"/>
      <c r="D131" s="332"/>
      <c r="E131" s="334" t="str">
        <f t="shared" si="20"/>
        <v/>
      </c>
      <c r="F131" s="327" t="str">
        <f t="shared" si="17"/>
        <v>否</v>
      </c>
      <c r="G131" s="310" t="str">
        <f t="shared" si="18"/>
        <v>项</v>
      </c>
    </row>
    <row r="132" s="303" customFormat="1" ht="36" customHeight="1" spans="1:7">
      <c r="A132" s="322" t="s">
        <v>1500</v>
      </c>
      <c r="B132" s="323" t="s">
        <v>1501</v>
      </c>
      <c r="C132" s="324"/>
      <c r="D132" s="324"/>
      <c r="E132" s="326"/>
      <c r="F132" s="327" t="str">
        <f t="shared" si="17"/>
        <v>否</v>
      </c>
      <c r="G132" s="310" t="str">
        <f t="shared" si="18"/>
        <v>款</v>
      </c>
    </row>
    <row r="133" s="303" customFormat="1" ht="36" customHeight="1" spans="1:7">
      <c r="A133" s="330" t="s">
        <v>1502</v>
      </c>
      <c r="B133" s="331" t="s">
        <v>1497</v>
      </c>
      <c r="C133" s="332"/>
      <c r="D133" s="332"/>
      <c r="E133" s="334" t="str">
        <f t="shared" ref="E133:E135" si="21">IF(C133&gt;0,D133/C133-1,IF(C133&lt;0,-(D133/C133-1),""))</f>
        <v/>
      </c>
      <c r="F133" s="327" t="str">
        <f t="shared" si="17"/>
        <v>否</v>
      </c>
      <c r="G133" s="310" t="str">
        <f t="shared" si="18"/>
        <v>项</v>
      </c>
    </row>
    <row r="134" s="303" customFormat="1" ht="36" customHeight="1" spans="1:7">
      <c r="A134" s="330" t="s">
        <v>1503</v>
      </c>
      <c r="B134" s="331" t="s">
        <v>1504</v>
      </c>
      <c r="C134" s="332"/>
      <c r="D134" s="332"/>
      <c r="E134" s="334" t="str">
        <f t="shared" si="21"/>
        <v/>
      </c>
      <c r="F134" s="327" t="str">
        <f t="shared" si="17"/>
        <v>否</v>
      </c>
      <c r="G134" s="310" t="str">
        <f t="shared" si="18"/>
        <v>项</v>
      </c>
    </row>
    <row r="135" s="303" customFormat="1" ht="36" customHeight="1" spans="1:7">
      <c r="A135" s="330" t="s">
        <v>1505</v>
      </c>
      <c r="B135" s="331" t="s">
        <v>1506</v>
      </c>
      <c r="C135" s="332"/>
      <c r="D135" s="332"/>
      <c r="E135" s="334" t="str">
        <f t="shared" si="21"/>
        <v/>
      </c>
      <c r="F135" s="327" t="str">
        <f t="shared" si="17"/>
        <v>否</v>
      </c>
      <c r="G135" s="310" t="str">
        <f t="shared" si="18"/>
        <v>项</v>
      </c>
    </row>
    <row r="136" s="303" customFormat="1" ht="36" customHeight="1" spans="1:7">
      <c r="A136" s="330" t="s">
        <v>1507</v>
      </c>
      <c r="B136" s="328" t="s">
        <v>1508</v>
      </c>
      <c r="C136" s="335"/>
      <c r="D136" s="335"/>
      <c r="E136" s="336"/>
      <c r="F136" s="327" t="str">
        <f t="shared" si="17"/>
        <v>否</v>
      </c>
      <c r="G136" s="310" t="str">
        <f t="shared" si="18"/>
        <v>项</v>
      </c>
    </row>
    <row r="137" s="303" customFormat="1" ht="36" customHeight="1" spans="1:7">
      <c r="A137" s="322" t="s">
        <v>1509</v>
      </c>
      <c r="B137" s="323" t="s">
        <v>1510</v>
      </c>
      <c r="C137" s="324"/>
      <c r="D137" s="324"/>
      <c r="E137" s="326"/>
      <c r="F137" s="327" t="str">
        <f t="shared" si="17"/>
        <v>否</v>
      </c>
      <c r="G137" s="310" t="str">
        <f t="shared" si="18"/>
        <v>款</v>
      </c>
    </row>
    <row r="138" s="303" customFormat="1" ht="36" customHeight="1" spans="1:7">
      <c r="A138" s="330" t="s">
        <v>1511</v>
      </c>
      <c r="B138" s="331" t="s">
        <v>1512</v>
      </c>
      <c r="C138" s="332"/>
      <c r="D138" s="332"/>
      <c r="E138" s="334" t="str">
        <f t="shared" ref="E138:E157" si="22">IF(C138&gt;0,D138/C138-1,IF(C138&lt;0,-(D138/C138-1),""))</f>
        <v/>
      </c>
      <c r="F138" s="327" t="str">
        <f t="shared" si="17"/>
        <v>否</v>
      </c>
      <c r="G138" s="310" t="str">
        <f t="shared" si="18"/>
        <v>项</v>
      </c>
    </row>
    <row r="139" s="303" customFormat="1" ht="36" customHeight="1" spans="1:7">
      <c r="A139" s="330" t="s">
        <v>1513</v>
      </c>
      <c r="B139" s="328" t="s">
        <v>1514</v>
      </c>
      <c r="C139" s="335"/>
      <c r="D139" s="335"/>
      <c r="E139" s="336"/>
      <c r="F139" s="327" t="str">
        <f t="shared" si="17"/>
        <v>否</v>
      </c>
      <c r="G139" s="310" t="str">
        <f t="shared" si="18"/>
        <v>项</v>
      </c>
    </row>
    <row r="140" s="303" customFormat="1" ht="36" customHeight="1" spans="1:7">
      <c r="A140" s="330" t="s">
        <v>1515</v>
      </c>
      <c r="B140" s="328" t="s">
        <v>1516</v>
      </c>
      <c r="C140" s="335"/>
      <c r="D140" s="335"/>
      <c r="E140" s="336"/>
      <c r="F140" s="327" t="str">
        <f t="shared" si="17"/>
        <v>否</v>
      </c>
      <c r="G140" s="310" t="str">
        <f t="shared" si="18"/>
        <v>项</v>
      </c>
    </row>
    <row r="141" s="303" customFormat="1" ht="36" customHeight="1" spans="1:7">
      <c r="A141" s="330" t="s">
        <v>1517</v>
      </c>
      <c r="B141" s="331" t="s">
        <v>1518</v>
      </c>
      <c r="C141" s="332"/>
      <c r="D141" s="332"/>
      <c r="E141" s="334" t="str">
        <f t="shared" si="22"/>
        <v/>
      </c>
      <c r="F141" s="327" t="str">
        <f t="shared" si="17"/>
        <v>否</v>
      </c>
      <c r="G141" s="310" t="str">
        <f t="shared" si="18"/>
        <v>项</v>
      </c>
    </row>
    <row r="142" s="303" customFormat="1" ht="36" customHeight="1" spans="1:7">
      <c r="A142" s="322" t="s">
        <v>1519</v>
      </c>
      <c r="B142" s="337" t="s">
        <v>1520</v>
      </c>
      <c r="C142" s="338">
        <f>SUM(C143:C150)</f>
        <v>0</v>
      </c>
      <c r="D142" s="338">
        <f>SUM(D143:D150)</f>
        <v>0</v>
      </c>
      <c r="E142" s="339" t="str">
        <f t="shared" si="22"/>
        <v/>
      </c>
      <c r="F142" s="327" t="str">
        <f t="shared" si="17"/>
        <v>否</v>
      </c>
      <c r="G142" s="310" t="str">
        <f t="shared" si="18"/>
        <v>款</v>
      </c>
    </row>
    <row r="143" s="303" customFormat="1" ht="36" customHeight="1" spans="1:7">
      <c r="A143" s="330" t="s">
        <v>1521</v>
      </c>
      <c r="B143" s="331" t="s">
        <v>1522</v>
      </c>
      <c r="C143" s="332"/>
      <c r="D143" s="332"/>
      <c r="E143" s="334" t="str">
        <f t="shared" si="22"/>
        <v/>
      </c>
      <c r="F143" s="327" t="str">
        <f t="shared" si="17"/>
        <v>否</v>
      </c>
      <c r="G143" s="310" t="str">
        <f t="shared" si="18"/>
        <v>项</v>
      </c>
    </row>
    <row r="144" s="303" customFormat="1" ht="36" customHeight="1" spans="1:7">
      <c r="A144" s="330" t="s">
        <v>1523</v>
      </c>
      <c r="B144" s="331" t="s">
        <v>1524</v>
      </c>
      <c r="C144" s="332"/>
      <c r="D144" s="332"/>
      <c r="E144" s="334" t="str">
        <f t="shared" si="22"/>
        <v/>
      </c>
      <c r="F144" s="327" t="str">
        <f t="shared" si="17"/>
        <v>否</v>
      </c>
      <c r="G144" s="310" t="str">
        <f t="shared" si="18"/>
        <v>项</v>
      </c>
    </row>
    <row r="145" s="303" customFormat="1" ht="36" customHeight="1" spans="1:7">
      <c r="A145" s="330" t="s">
        <v>1525</v>
      </c>
      <c r="B145" s="331" t="s">
        <v>1526</v>
      </c>
      <c r="C145" s="332"/>
      <c r="D145" s="332"/>
      <c r="E145" s="334" t="str">
        <f t="shared" si="22"/>
        <v/>
      </c>
      <c r="F145" s="327" t="str">
        <f t="shared" si="17"/>
        <v>否</v>
      </c>
      <c r="G145" s="310" t="str">
        <f t="shared" si="18"/>
        <v>项</v>
      </c>
    </row>
    <row r="146" s="303" customFormat="1" ht="36" customHeight="1" spans="1:7">
      <c r="A146" s="330" t="s">
        <v>1527</v>
      </c>
      <c r="B146" s="331" t="s">
        <v>1528</v>
      </c>
      <c r="C146" s="332"/>
      <c r="D146" s="332"/>
      <c r="E146" s="334" t="str">
        <f t="shared" si="22"/>
        <v/>
      </c>
      <c r="F146" s="327" t="str">
        <f t="shared" si="17"/>
        <v>否</v>
      </c>
      <c r="G146" s="310" t="str">
        <f t="shared" si="18"/>
        <v>项</v>
      </c>
    </row>
    <row r="147" s="303" customFormat="1" ht="36" customHeight="1" spans="1:7">
      <c r="A147" s="330" t="s">
        <v>1529</v>
      </c>
      <c r="B147" s="331" t="s">
        <v>1530</v>
      </c>
      <c r="C147" s="332"/>
      <c r="D147" s="332"/>
      <c r="E147" s="334" t="str">
        <f t="shared" si="22"/>
        <v/>
      </c>
      <c r="F147" s="327" t="str">
        <f t="shared" si="17"/>
        <v>否</v>
      </c>
      <c r="G147" s="310" t="str">
        <f t="shared" si="18"/>
        <v>项</v>
      </c>
    </row>
    <row r="148" s="303" customFormat="1" ht="36" customHeight="1" spans="1:7">
      <c r="A148" s="330" t="s">
        <v>1531</v>
      </c>
      <c r="B148" s="331" t="s">
        <v>1532</v>
      </c>
      <c r="C148" s="332"/>
      <c r="D148" s="332"/>
      <c r="E148" s="334" t="str">
        <f t="shared" si="22"/>
        <v/>
      </c>
      <c r="F148" s="327" t="str">
        <f t="shared" si="17"/>
        <v>否</v>
      </c>
      <c r="G148" s="310" t="str">
        <f t="shared" si="18"/>
        <v>项</v>
      </c>
    </row>
    <row r="149" s="303" customFormat="1" ht="36" customHeight="1" spans="1:7">
      <c r="A149" s="330" t="s">
        <v>1533</v>
      </c>
      <c r="B149" s="331" t="s">
        <v>1534</v>
      </c>
      <c r="C149" s="332"/>
      <c r="D149" s="332"/>
      <c r="E149" s="334" t="str">
        <f t="shared" si="22"/>
        <v/>
      </c>
      <c r="F149" s="327" t="str">
        <f t="shared" si="17"/>
        <v>否</v>
      </c>
      <c r="G149" s="310" t="str">
        <f t="shared" si="18"/>
        <v>项</v>
      </c>
    </row>
    <row r="150" s="303" customFormat="1" ht="36" customHeight="1" spans="1:7">
      <c r="A150" s="330" t="s">
        <v>1535</v>
      </c>
      <c r="B150" s="331" t="s">
        <v>1536</v>
      </c>
      <c r="C150" s="332"/>
      <c r="D150" s="332"/>
      <c r="E150" s="334" t="str">
        <f t="shared" si="22"/>
        <v/>
      </c>
      <c r="F150" s="327" t="str">
        <f t="shared" si="17"/>
        <v>否</v>
      </c>
      <c r="G150" s="310" t="str">
        <f t="shared" si="18"/>
        <v>项</v>
      </c>
    </row>
    <row r="151" s="303" customFormat="1" ht="36" customHeight="1" spans="1:7">
      <c r="A151" s="322" t="s">
        <v>1537</v>
      </c>
      <c r="B151" s="337" t="s">
        <v>1538</v>
      </c>
      <c r="C151" s="338">
        <f>SUM(C152:C157)</f>
        <v>0</v>
      </c>
      <c r="D151" s="338">
        <f>SUM(D152:D157)</f>
        <v>0</v>
      </c>
      <c r="E151" s="339" t="str">
        <f t="shared" si="22"/>
        <v/>
      </c>
      <c r="F151" s="327" t="str">
        <f t="shared" si="17"/>
        <v>否</v>
      </c>
      <c r="G151" s="310" t="str">
        <f t="shared" si="18"/>
        <v>款</v>
      </c>
    </row>
    <row r="152" s="303" customFormat="1" ht="36" customHeight="1" spans="1:7">
      <c r="A152" s="330" t="s">
        <v>1539</v>
      </c>
      <c r="B152" s="331" t="s">
        <v>1540</v>
      </c>
      <c r="C152" s="332"/>
      <c r="D152" s="332"/>
      <c r="E152" s="334" t="str">
        <f t="shared" si="22"/>
        <v/>
      </c>
      <c r="F152" s="327" t="str">
        <f t="shared" si="17"/>
        <v>否</v>
      </c>
      <c r="G152" s="310" t="str">
        <f t="shared" si="18"/>
        <v>项</v>
      </c>
    </row>
    <row r="153" s="303" customFormat="1" ht="36" customHeight="1" spans="1:7">
      <c r="A153" s="330" t="s">
        <v>1541</v>
      </c>
      <c r="B153" s="331" t="s">
        <v>1542</v>
      </c>
      <c r="C153" s="332"/>
      <c r="D153" s="332"/>
      <c r="E153" s="334" t="str">
        <f t="shared" si="22"/>
        <v/>
      </c>
      <c r="F153" s="327" t="str">
        <f t="shared" si="17"/>
        <v>否</v>
      </c>
      <c r="G153" s="310" t="str">
        <f t="shared" si="18"/>
        <v>项</v>
      </c>
    </row>
    <row r="154" s="303" customFormat="1" ht="36" customHeight="1" spans="1:7">
      <c r="A154" s="330" t="s">
        <v>1543</v>
      </c>
      <c r="B154" s="331" t="s">
        <v>1544</v>
      </c>
      <c r="C154" s="332"/>
      <c r="D154" s="332"/>
      <c r="E154" s="334" t="str">
        <f t="shared" si="22"/>
        <v/>
      </c>
      <c r="F154" s="327" t="str">
        <f t="shared" si="17"/>
        <v>否</v>
      </c>
      <c r="G154" s="310" t="str">
        <f t="shared" si="18"/>
        <v>项</v>
      </c>
    </row>
    <row r="155" s="303" customFormat="1" ht="36" customHeight="1" spans="1:7">
      <c r="A155" s="330" t="s">
        <v>1545</v>
      </c>
      <c r="B155" s="331" t="s">
        <v>1546</v>
      </c>
      <c r="C155" s="332"/>
      <c r="D155" s="332"/>
      <c r="E155" s="334" t="str">
        <f t="shared" si="22"/>
        <v/>
      </c>
      <c r="F155" s="327" t="str">
        <f t="shared" si="17"/>
        <v>否</v>
      </c>
      <c r="G155" s="310" t="str">
        <f t="shared" si="18"/>
        <v>项</v>
      </c>
    </row>
    <row r="156" s="303" customFormat="1" ht="36" customHeight="1" spans="1:7">
      <c r="A156" s="330" t="s">
        <v>1547</v>
      </c>
      <c r="B156" s="331" t="s">
        <v>1548</v>
      </c>
      <c r="C156" s="332"/>
      <c r="D156" s="332"/>
      <c r="E156" s="334" t="str">
        <f t="shared" si="22"/>
        <v/>
      </c>
      <c r="F156" s="327" t="str">
        <f t="shared" si="17"/>
        <v>否</v>
      </c>
      <c r="G156" s="310" t="str">
        <f t="shared" si="18"/>
        <v>项</v>
      </c>
    </row>
    <row r="157" s="303" customFormat="1" ht="36" customHeight="1" spans="1:7">
      <c r="A157" s="330" t="s">
        <v>1549</v>
      </c>
      <c r="B157" s="331" t="s">
        <v>1550</v>
      </c>
      <c r="C157" s="332"/>
      <c r="D157" s="332"/>
      <c r="E157" s="334" t="str">
        <f t="shared" si="22"/>
        <v/>
      </c>
      <c r="F157" s="327" t="str">
        <f t="shared" si="17"/>
        <v>否</v>
      </c>
      <c r="G157" s="310" t="str">
        <f t="shared" si="18"/>
        <v>项</v>
      </c>
    </row>
    <row r="158" s="303" customFormat="1" ht="36" customHeight="1" spans="1:7">
      <c r="A158" s="322" t="s">
        <v>1551</v>
      </c>
      <c r="B158" s="323" t="s">
        <v>1552</v>
      </c>
      <c r="C158" s="324"/>
      <c r="D158" s="324"/>
      <c r="E158" s="326"/>
      <c r="F158" s="327" t="str">
        <f t="shared" si="17"/>
        <v>否</v>
      </c>
      <c r="G158" s="310" t="str">
        <f t="shared" si="18"/>
        <v>款</v>
      </c>
    </row>
    <row r="159" s="303" customFormat="1" ht="36" customHeight="1" spans="1:7">
      <c r="A159" s="330" t="s">
        <v>1553</v>
      </c>
      <c r="B159" s="328" t="s">
        <v>1554</v>
      </c>
      <c r="C159" s="335"/>
      <c r="D159" s="335"/>
      <c r="E159" s="336"/>
      <c r="F159" s="327" t="str">
        <f t="shared" si="17"/>
        <v>否</v>
      </c>
      <c r="G159" s="310" t="str">
        <f t="shared" si="18"/>
        <v>项</v>
      </c>
    </row>
    <row r="160" s="303" customFormat="1" ht="36" customHeight="1" spans="1:7">
      <c r="A160" s="330" t="s">
        <v>1555</v>
      </c>
      <c r="B160" s="331" t="s">
        <v>1556</v>
      </c>
      <c r="C160" s="332"/>
      <c r="D160" s="332"/>
      <c r="E160" s="334" t="str">
        <f t="shared" ref="E160:E177" si="23">IF(C160&gt;0,D160/C160-1,IF(C160&lt;0,-(D160/C160-1),""))</f>
        <v/>
      </c>
      <c r="F160" s="327" t="str">
        <f t="shared" si="17"/>
        <v>否</v>
      </c>
      <c r="G160" s="310" t="str">
        <f t="shared" si="18"/>
        <v>项</v>
      </c>
    </row>
    <row r="161" s="303" customFormat="1" ht="36" customHeight="1" spans="1:7">
      <c r="A161" s="330" t="s">
        <v>1557</v>
      </c>
      <c r="B161" s="328" t="s">
        <v>1558</v>
      </c>
      <c r="C161" s="335"/>
      <c r="D161" s="335"/>
      <c r="E161" s="336"/>
      <c r="F161" s="327" t="str">
        <f t="shared" si="17"/>
        <v>否</v>
      </c>
      <c r="G161" s="310" t="str">
        <f t="shared" si="18"/>
        <v>项</v>
      </c>
    </row>
    <row r="162" s="303" customFormat="1" ht="36" customHeight="1" spans="1:7">
      <c r="A162" s="330" t="s">
        <v>1559</v>
      </c>
      <c r="B162" s="328" t="s">
        <v>1560</v>
      </c>
      <c r="C162" s="335"/>
      <c r="D162" s="335"/>
      <c r="E162" s="336"/>
      <c r="F162" s="327" t="str">
        <f t="shared" si="17"/>
        <v>否</v>
      </c>
      <c r="G162" s="310" t="str">
        <f t="shared" si="18"/>
        <v>项</v>
      </c>
    </row>
    <row r="163" s="303" customFormat="1" ht="36" customHeight="1" spans="1:7">
      <c r="A163" s="330" t="s">
        <v>1561</v>
      </c>
      <c r="B163" s="331" t="s">
        <v>1562</v>
      </c>
      <c r="C163" s="332"/>
      <c r="D163" s="332"/>
      <c r="E163" s="334" t="str">
        <f t="shared" si="23"/>
        <v/>
      </c>
      <c r="F163" s="327" t="str">
        <f t="shared" si="17"/>
        <v>否</v>
      </c>
      <c r="G163" s="310" t="str">
        <f t="shared" si="18"/>
        <v>项</v>
      </c>
    </row>
    <row r="164" s="303" customFormat="1" ht="36" customHeight="1" spans="1:7">
      <c r="A164" s="330" t="s">
        <v>1563</v>
      </c>
      <c r="B164" s="331" t="s">
        <v>1564</v>
      </c>
      <c r="C164" s="332"/>
      <c r="D164" s="332"/>
      <c r="E164" s="334" t="str">
        <f t="shared" si="23"/>
        <v/>
      </c>
      <c r="F164" s="327" t="str">
        <f t="shared" si="17"/>
        <v>否</v>
      </c>
      <c r="G164" s="310" t="str">
        <f t="shared" si="18"/>
        <v>项</v>
      </c>
    </row>
    <row r="165" s="303" customFormat="1" ht="36" customHeight="1" spans="1:7">
      <c r="A165" s="330" t="s">
        <v>1565</v>
      </c>
      <c r="B165" s="331" t="s">
        <v>1566</v>
      </c>
      <c r="C165" s="332"/>
      <c r="D165" s="332"/>
      <c r="E165" s="334" t="str">
        <f t="shared" si="23"/>
        <v/>
      </c>
      <c r="F165" s="327" t="str">
        <f t="shared" si="17"/>
        <v>否</v>
      </c>
      <c r="G165" s="310" t="str">
        <f t="shared" si="18"/>
        <v>项</v>
      </c>
    </row>
    <row r="166" s="303" customFormat="1" ht="36" customHeight="1" spans="1:7">
      <c r="A166" s="330" t="s">
        <v>1567</v>
      </c>
      <c r="B166" s="331" t="s">
        <v>1568</v>
      </c>
      <c r="C166" s="332"/>
      <c r="D166" s="332"/>
      <c r="E166" s="334" t="str">
        <f t="shared" si="23"/>
        <v/>
      </c>
      <c r="F166" s="327" t="str">
        <f t="shared" si="17"/>
        <v>否</v>
      </c>
      <c r="G166" s="310" t="str">
        <f t="shared" si="18"/>
        <v>项</v>
      </c>
    </row>
    <row r="167" s="303" customFormat="1" ht="36" customHeight="1" spans="1:7">
      <c r="A167" s="322" t="s">
        <v>1569</v>
      </c>
      <c r="B167" s="337" t="s">
        <v>1570</v>
      </c>
      <c r="C167" s="338">
        <f>SUM(C168:C169)</f>
        <v>0</v>
      </c>
      <c r="D167" s="338">
        <f>SUM(D168:D169)</f>
        <v>0</v>
      </c>
      <c r="E167" s="339" t="str">
        <f t="shared" si="23"/>
        <v/>
      </c>
      <c r="F167" s="327" t="str">
        <f t="shared" si="17"/>
        <v>否</v>
      </c>
      <c r="G167" s="310" t="str">
        <f t="shared" si="18"/>
        <v>款</v>
      </c>
    </row>
    <row r="168" s="303" customFormat="1" ht="36" customHeight="1" spans="1:7">
      <c r="A168" s="330" t="s">
        <v>1571</v>
      </c>
      <c r="B168" s="331" t="s">
        <v>1493</v>
      </c>
      <c r="C168" s="332"/>
      <c r="D168" s="332"/>
      <c r="E168" s="334" t="str">
        <f t="shared" si="23"/>
        <v/>
      </c>
      <c r="F168" s="327" t="str">
        <f t="shared" si="17"/>
        <v>否</v>
      </c>
      <c r="G168" s="310" t="str">
        <f t="shared" si="18"/>
        <v>项</v>
      </c>
    </row>
    <row r="169" s="303" customFormat="1" ht="36" customHeight="1" spans="1:7">
      <c r="A169" s="330" t="s">
        <v>1572</v>
      </c>
      <c r="B169" s="331" t="s">
        <v>1573</v>
      </c>
      <c r="C169" s="332"/>
      <c r="D169" s="332"/>
      <c r="E169" s="334" t="str">
        <f t="shared" si="23"/>
        <v/>
      </c>
      <c r="F169" s="327" t="str">
        <f t="shared" si="17"/>
        <v>否</v>
      </c>
      <c r="G169" s="310" t="str">
        <f t="shared" si="18"/>
        <v>项</v>
      </c>
    </row>
    <row r="170" s="303" customFormat="1" ht="36" customHeight="1" spans="1:7">
      <c r="A170" s="322" t="s">
        <v>1574</v>
      </c>
      <c r="B170" s="337" t="s">
        <v>1575</v>
      </c>
      <c r="C170" s="338">
        <f>SUM(C171:C172)</f>
        <v>0</v>
      </c>
      <c r="D170" s="338">
        <f>SUM(D171:D172)</f>
        <v>0</v>
      </c>
      <c r="E170" s="339" t="str">
        <f t="shared" si="23"/>
        <v/>
      </c>
      <c r="F170" s="327" t="str">
        <f t="shared" si="17"/>
        <v>否</v>
      </c>
      <c r="G170" s="310" t="str">
        <f t="shared" si="18"/>
        <v>款</v>
      </c>
    </row>
    <row r="171" s="303" customFormat="1" ht="36" customHeight="1" spans="1:7">
      <c r="A171" s="330" t="s">
        <v>1576</v>
      </c>
      <c r="B171" s="331" t="s">
        <v>1493</v>
      </c>
      <c r="C171" s="332"/>
      <c r="D171" s="332"/>
      <c r="E171" s="334" t="str">
        <f t="shared" si="23"/>
        <v/>
      </c>
      <c r="F171" s="327" t="str">
        <f t="shared" si="17"/>
        <v>否</v>
      </c>
      <c r="G171" s="310" t="str">
        <f t="shared" si="18"/>
        <v>项</v>
      </c>
    </row>
    <row r="172" s="303" customFormat="1" ht="36" customHeight="1" spans="1:7">
      <c r="A172" s="330" t="s">
        <v>1577</v>
      </c>
      <c r="B172" s="331" t="s">
        <v>1578</v>
      </c>
      <c r="C172" s="332"/>
      <c r="D172" s="332"/>
      <c r="E172" s="334" t="str">
        <f t="shared" si="23"/>
        <v/>
      </c>
      <c r="F172" s="327" t="str">
        <f t="shared" si="17"/>
        <v>否</v>
      </c>
      <c r="G172" s="310" t="str">
        <f t="shared" si="18"/>
        <v>项</v>
      </c>
    </row>
    <row r="173" s="303" customFormat="1" ht="36" customHeight="1" spans="1:7">
      <c r="A173" s="322" t="s">
        <v>1579</v>
      </c>
      <c r="B173" s="337" t="s">
        <v>1580</v>
      </c>
      <c r="C173" s="338"/>
      <c r="D173" s="338"/>
      <c r="E173" s="339" t="str">
        <f t="shared" si="23"/>
        <v/>
      </c>
      <c r="F173" s="327" t="str">
        <f t="shared" si="17"/>
        <v>否</v>
      </c>
      <c r="G173" s="310" t="str">
        <f t="shared" si="18"/>
        <v>款</v>
      </c>
    </row>
    <row r="174" s="303" customFormat="1" ht="36" customHeight="1" spans="1:7">
      <c r="A174" s="322" t="s">
        <v>1581</v>
      </c>
      <c r="B174" s="337" t="s">
        <v>1582</v>
      </c>
      <c r="C174" s="338">
        <f>SUM(C175:C177)</f>
        <v>0</v>
      </c>
      <c r="D174" s="338">
        <f>SUM(D175:D177)</f>
        <v>0</v>
      </c>
      <c r="E174" s="339" t="str">
        <f t="shared" si="23"/>
        <v/>
      </c>
      <c r="F174" s="327" t="str">
        <f t="shared" si="17"/>
        <v>否</v>
      </c>
      <c r="G174" s="310" t="str">
        <f t="shared" si="18"/>
        <v>款</v>
      </c>
    </row>
    <row r="175" s="303" customFormat="1" ht="36" customHeight="1" spans="1:7">
      <c r="A175" s="330" t="s">
        <v>1583</v>
      </c>
      <c r="B175" s="331" t="s">
        <v>1512</v>
      </c>
      <c r="C175" s="332"/>
      <c r="D175" s="332"/>
      <c r="E175" s="334" t="str">
        <f t="shared" si="23"/>
        <v/>
      </c>
      <c r="F175" s="327" t="str">
        <f t="shared" si="17"/>
        <v>否</v>
      </c>
      <c r="G175" s="310" t="str">
        <f t="shared" si="18"/>
        <v>项</v>
      </c>
    </row>
    <row r="176" s="303" customFormat="1" ht="36" customHeight="1" spans="1:7">
      <c r="A176" s="330" t="s">
        <v>1584</v>
      </c>
      <c r="B176" s="331" t="s">
        <v>1516</v>
      </c>
      <c r="C176" s="332"/>
      <c r="D176" s="332"/>
      <c r="E176" s="334" t="str">
        <f t="shared" si="23"/>
        <v/>
      </c>
      <c r="F176" s="327" t="str">
        <f t="shared" si="17"/>
        <v>否</v>
      </c>
      <c r="G176" s="310" t="str">
        <f t="shared" si="18"/>
        <v>项</v>
      </c>
    </row>
    <row r="177" s="303" customFormat="1" ht="36" customHeight="1" spans="1:7">
      <c r="A177" s="330" t="s">
        <v>1585</v>
      </c>
      <c r="B177" s="331" t="s">
        <v>1586</v>
      </c>
      <c r="C177" s="332"/>
      <c r="D177" s="332"/>
      <c r="E177" s="334" t="str">
        <f t="shared" si="23"/>
        <v/>
      </c>
      <c r="F177" s="327" t="str">
        <f t="shared" si="17"/>
        <v>否</v>
      </c>
      <c r="G177" s="310" t="str">
        <f t="shared" si="18"/>
        <v>项</v>
      </c>
    </row>
    <row r="178" s="303" customFormat="1" ht="36" customHeight="1" spans="1:7">
      <c r="A178" s="322" t="s">
        <v>94</v>
      </c>
      <c r="B178" s="323" t="s">
        <v>1587</v>
      </c>
      <c r="C178" s="324"/>
      <c r="D178" s="324"/>
      <c r="E178" s="326"/>
      <c r="F178" s="327" t="str">
        <f t="shared" si="17"/>
        <v>是</v>
      </c>
      <c r="G178" s="310" t="str">
        <f t="shared" si="18"/>
        <v>类</v>
      </c>
    </row>
    <row r="179" s="303" customFormat="1" ht="36" customHeight="1" spans="1:7">
      <c r="A179" s="322" t="s">
        <v>1588</v>
      </c>
      <c r="B179" s="323" t="s">
        <v>1589</v>
      </c>
      <c r="C179" s="324"/>
      <c r="D179" s="324"/>
      <c r="E179" s="326"/>
      <c r="F179" s="327" t="str">
        <f t="shared" si="17"/>
        <v>否</v>
      </c>
      <c r="G179" s="310" t="str">
        <f t="shared" si="18"/>
        <v>款</v>
      </c>
    </row>
    <row r="180" s="303" customFormat="1" ht="36" customHeight="1" spans="1:7">
      <c r="A180" s="330" t="s">
        <v>1590</v>
      </c>
      <c r="B180" s="328" t="s">
        <v>1591</v>
      </c>
      <c r="C180" s="335"/>
      <c r="D180" s="335"/>
      <c r="E180" s="336"/>
      <c r="F180" s="327" t="str">
        <f t="shared" si="17"/>
        <v>否</v>
      </c>
      <c r="G180" s="310" t="str">
        <f t="shared" si="18"/>
        <v>项</v>
      </c>
    </row>
    <row r="181" s="303" customFormat="1" ht="36" customHeight="1" spans="1:7">
      <c r="A181" s="330" t="s">
        <v>1592</v>
      </c>
      <c r="B181" s="331" t="s">
        <v>1593</v>
      </c>
      <c r="C181" s="332"/>
      <c r="D181" s="332"/>
      <c r="E181" s="334" t="str">
        <f>IF(C181&gt;0,D181/C181-1,IF(C181&lt;0,-(D181/C181-1),""))</f>
        <v/>
      </c>
      <c r="F181" s="327" t="str">
        <f t="shared" si="17"/>
        <v>否</v>
      </c>
      <c r="G181" s="310" t="str">
        <f t="shared" si="18"/>
        <v>项</v>
      </c>
    </row>
    <row r="182" s="303" customFormat="1" ht="36" customHeight="1" spans="1:7">
      <c r="A182" s="322" t="s">
        <v>117</v>
      </c>
      <c r="B182" s="323" t="s">
        <v>1594</v>
      </c>
      <c r="C182" s="324"/>
      <c r="D182" s="324"/>
      <c r="E182" s="326"/>
      <c r="F182" s="327" t="str">
        <f t="shared" si="17"/>
        <v>是</v>
      </c>
      <c r="G182" s="310" t="str">
        <f t="shared" si="18"/>
        <v>类</v>
      </c>
    </row>
    <row r="183" s="303" customFormat="1" ht="36" customHeight="1" spans="1:7">
      <c r="A183" s="322" t="s">
        <v>1595</v>
      </c>
      <c r="B183" s="323" t="s">
        <v>1596</v>
      </c>
      <c r="C183" s="344">
        <f>SUM(C184:C186)</f>
        <v>181000</v>
      </c>
      <c r="D183" s="344">
        <f>SUM(D184:D186)</f>
        <v>18000</v>
      </c>
      <c r="E183" s="340">
        <f>IF(C183&lt;&gt;0,D183/C183-1,"")</f>
        <v>-0.900552486187845</v>
      </c>
      <c r="F183" s="327" t="str">
        <f t="shared" si="17"/>
        <v>是</v>
      </c>
      <c r="G183" s="310" t="str">
        <f t="shared" si="18"/>
        <v>款</v>
      </c>
    </row>
    <row r="184" s="303" customFormat="1" ht="36" customHeight="1" spans="1:7">
      <c r="A184" s="330" t="s">
        <v>1597</v>
      </c>
      <c r="B184" s="328" t="s">
        <v>1598</v>
      </c>
      <c r="C184" s="332"/>
      <c r="D184" s="332"/>
      <c r="E184" s="334"/>
      <c r="F184" s="327" t="str">
        <f t="shared" si="17"/>
        <v>否</v>
      </c>
      <c r="G184" s="310" t="str">
        <f t="shared" si="18"/>
        <v>项</v>
      </c>
    </row>
    <row r="185" s="303" customFormat="1" ht="36" customHeight="1" spans="1:7">
      <c r="A185" s="330" t="s">
        <v>1599</v>
      </c>
      <c r="B185" s="328" t="s">
        <v>1600</v>
      </c>
      <c r="C185" s="333">
        <v>181000</v>
      </c>
      <c r="D185" s="333">
        <v>18000</v>
      </c>
      <c r="E185" s="341">
        <f>IF(C185&lt;&gt;0,D185/C185-1,"")</f>
        <v>-0.900552486187845</v>
      </c>
      <c r="F185" s="327" t="str">
        <f t="shared" si="17"/>
        <v>是</v>
      </c>
      <c r="G185" s="310" t="str">
        <f t="shared" si="18"/>
        <v>项</v>
      </c>
    </row>
    <row r="186" s="303" customFormat="1" ht="36" customHeight="1" spans="1:7">
      <c r="A186" s="330" t="s">
        <v>1601</v>
      </c>
      <c r="B186" s="331" t="s">
        <v>1602</v>
      </c>
      <c r="C186" s="332"/>
      <c r="D186" s="332"/>
      <c r="E186" s="334" t="str">
        <f t="shared" ref="E186:E189" si="24">IF(C186&gt;0,D186/C186-1,IF(C186&lt;0,-(D186/C186-1),""))</f>
        <v/>
      </c>
      <c r="F186" s="327" t="str">
        <f t="shared" si="17"/>
        <v>否</v>
      </c>
      <c r="G186" s="310" t="str">
        <f t="shared" si="18"/>
        <v>项</v>
      </c>
    </row>
    <row r="187" s="303" customFormat="1" ht="36" customHeight="1" spans="1:7">
      <c r="A187" s="322" t="s">
        <v>1603</v>
      </c>
      <c r="B187" s="323" t="s">
        <v>1604</v>
      </c>
      <c r="C187" s="324"/>
      <c r="D187" s="324"/>
      <c r="E187" s="326"/>
      <c r="F187" s="327" t="str">
        <f t="shared" si="17"/>
        <v>否</v>
      </c>
      <c r="G187" s="310" t="str">
        <f t="shared" si="18"/>
        <v>款</v>
      </c>
    </row>
    <row r="188" s="303" customFormat="1" ht="36" customHeight="1" spans="1:7">
      <c r="A188" s="330" t="s">
        <v>1605</v>
      </c>
      <c r="B188" s="331" t="s">
        <v>1606</v>
      </c>
      <c r="C188" s="332"/>
      <c r="D188" s="332"/>
      <c r="E188" s="334" t="str">
        <f t="shared" si="24"/>
        <v/>
      </c>
      <c r="F188" s="327" t="str">
        <f t="shared" ref="F188:F208" si="25">IF(LEN(A188)=3,"是",IF(B188&lt;&gt;"",IF(SUM(C188:D188)&lt;&gt;0,"是","否"),"是"))</f>
        <v>否</v>
      </c>
      <c r="G188" s="310" t="str">
        <f t="shared" ref="G188:G208" si="26">IF(LEN(A188)=3,"类",IF(LEN(A188)=5,"款","项"))</f>
        <v>项</v>
      </c>
    </row>
    <row r="189" s="303" customFormat="1" ht="36" customHeight="1" spans="1:7">
      <c r="A189" s="330" t="s">
        <v>1607</v>
      </c>
      <c r="B189" s="331" t="s">
        <v>1608</v>
      </c>
      <c r="C189" s="332"/>
      <c r="D189" s="332"/>
      <c r="E189" s="334" t="str">
        <f t="shared" si="24"/>
        <v/>
      </c>
      <c r="F189" s="327" t="str">
        <f t="shared" si="25"/>
        <v>否</v>
      </c>
      <c r="G189" s="310" t="str">
        <f t="shared" si="26"/>
        <v>项</v>
      </c>
    </row>
    <row r="190" s="303" customFormat="1" ht="36" customHeight="1" spans="1:7">
      <c r="A190" s="330" t="s">
        <v>1609</v>
      </c>
      <c r="B190" s="328" t="s">
        <v>1610</v>
      </c>
      <c r="C190" s="335"/>
      <c r="D190" s="335"/>
      <c r="E190" s="336"/>
      <c r="F190" s="327" t="str">
        <f t="shared" si="25"/>
        <v>否</v>
      </c>
      <c r="G190" s="310" t="str">
        <f t="shared" si="26"/>
        <v>项</v>
      </c>
    </row>
    <row r="191" s="303" customFormat="1" ht="36" customHeight="1" spans="1:7">
      <c r="A191" s="330" t="s">
        <v>1611</v>
      </c>
      <c r="B191" s="328" t="s">
        <v>1612</v>
      </c>
      <c r="C191" s="335"/>
      <c r="D191" s="335"/>
      <c r="E191" s="336"/>
      <c r="F191" s="327" t="str">
        <f t="shared" si="25"/>
        <v>否</v>
      </c>
      <c r="G191" s="310" t="str">
        <f t="shared" si="26"/>
        <v>项</v>
      </c>
    </row>
    <row r="192" s="303" customFormat="1" ht="36" customHeight="1" spans="1:7">
      <c r="A192" s="330" t="s">
        <v>1613</v>
      </c>
      <c r="B192" s="331" t="s">
        <v>1614</v>
      </c>
      <c r="C192" s="332"/>
      <c r="D192" s="332"/>
      <c r="E192" s="334" t="str">
        <f t="shared" ref="E192:E195" si="27">IF(C192&gt;0,D192/C192-1,IF(C192&lt;0,-(D192/C192-1),""))</f>
        <v/>
      </c>
      <c r="F192" s="327" t="str">
        <f t="shared" si="25"/>
        <v>否</v>
      </c>
      <c r="G192" s="310" t="str">
        <f t="shared" si="26"/>
        <v>项</v>
      </c>
    </row>
    <row r="193" s="303" customFormat="1" ht="36" customHeight="1" spans="1:7">
      <c r="A193" s="330" t="s">
        <v>1615</v>
      </c>
      <c r="B193" s="331" t="s">
        <v>1616</v>
      </c>
      <c r="C193" s="332"/>
      <c r="D193" s="332"/>
      <c r="E193" s="334" t="str">
        <f t="shared" si="27"/>
        <v/>
      </c>
      <c r="F193" s="327" t="str">
        <f t="shared" si="25"/>
        <v>否</v>
      </c>
      <c r="G193" s="310" t="str">
        <f t="shared" si="26"/>
        <v>项</v>
      </c>
    </row>
    <row r="194" s="303" customFormat="1" ht="36" customHeight="1" spans="1:7">
      <c r="A194" s="330" t="s">
        <v>1617</v>
      </c>
      <c r="B194" s="328" t="s">
        <v>1618</v>
      </c>
      <c r="C194" s="335"/>
      <c r="D194" s="335"/>
      <c r="E194" s="336"/>
      <c r="F194" s="327" t="str">
        <f t="shared" si="25"/>
        <v>否</v>
      </c>
      <c r="G194" s="310" t="str">
        <f t="shared" si="26"/>
        <v>项</v>
      </c>
    </row>
    <row r="195" s="303" customFormat="1" ht="36" customHeight="1" spans="1:7">
      <c r="A195" s="330" t="s">
        <v>1619</v>
      </c>
      <c r="B195" s="331" t="s">
        <v>1620</v>
      </c>
      <c r="C195" s="332"/>
      <c r="D195" s="332"/>
      <c r="E195" s="334" t="str">
        <f t="shared" si="27"/>
        <v/>
      </c>
      <c r="F195" s="327" t="str">
        <f t="shared" si="25"/>
        <v>否</v>
      </c>
      <c r="G195" s="310" t="str">
        <f t="shared" si="26"/>
        <v>项</v>
      </c>
    </row>
    <row r="196" s="303" customFormat="1" ht="36" customHeight="1" spans="1:7">
      <c r="A196" s="322" t="s">
        <v>1621</v>
      </c>
      <c r="B196" s="323" t="s">
        <v>1622</v>
      </c>
      <c r="C196" s="344">
        <f>SUM(C197:C207)</f>
        <v>1786</v>
      </c>
      <c r="D196" s="344">
        <f>SUM(D197:D207)</f>
        <v>1710</v>
      </c>
      <c r="E196" s="340">
        <f t="shared" ref="E196:E200" si="28">IF(C196&lt;&gt;0,D196/C196-1,"")</f>
        <v>-0.0425531914893617</v>
      </c>
      <c r="F196" s="327" t="str">
        <f t="shared" si="25"/>
        <v>是</v>
      </c>
      <c r="G196" s="310" t="str">
        <f t="shared" si="26"/>
        <v>款</v>
      </c>
    </row>
    <row r="197" s="303" customFormat="1" ht="36" customHeight="1" spans="1:7">
      <c r="A197" s="343">
        <v>2296001</v>
      </c>
      <c r="B197" s="331" t="s">
        <v>1623</v>
      </c>
      <c r="C197" s="332"/>
      <c r="D197" s="332"/>
      <c r="E197" s="334"/>
      <c r="F197" s="327" t="str">
        <f t="shared" si="25"/>
        <v>否</v>
      </c>
      <c r="G197" s="310" t="str">
        <f t="shared" si="26"/>
        <v>项</v>
      </c>
    </row>
    <row r="198" s="303" customFormat="1" ht="36" customHeight="1" spans="1:7">
      <c r="A198" s="330" t="s">
        <v>1624</v>
      </c>
      <c r="B198" s="328" t="s">
        <v>1625</v>
      </c>
      <c r="C198" s="333">
        <v>811</v>
      </c>
      <c r="D198" s="333">
        <v>650</v>
      </c>
      <c r="E198" s="341">
        <f t="shared" si="28"/>
        <v>-0.198520345252774</v>
      </c>
      <c r="F198" s="327" t="str">
        <f t="shared" si="25"/>
        <v>是</v>
      </c>
      <c r="G198" s="310" t="str">
        <f t="shared" si="26"/>
        <v>项</v>
      </c>
    </row>
    <row r="199" s="303" customFormat="1" ht="36" customHeight="1" spans="1:7">
      <c r="A199" s="330" t="s">
        <v>1626</v>
      </c>
      <c r="B199" s="328" t="s">
        <v>1627</v>
      </c>
      <c r="C199" s="333">
        <v>397</v>
      </c>
      <c r="D199" s="333">
        <v>750</v>
      </c>
      <c r="E199" s="341">
        <f t="shared" si="28"/>
        <v>0.889168765743073</v>
      </c>
      <c r="F199" s="327" t="str">
        <f t="shared" si="25"/>
        <v>是</v>
      </c>
      <c r="G199" s="310" t="str">
        <f t="shared" si="26"/>
        <v>项</v>
      </c>
    </row>
    <row r="200" s="303" customFormat="1" ht="36" customHeight="1" spans="1:7">
      <c r="A200" s="330" t="s">
        <v>1628</v>
      </c>
      <c r="B200" s="331" t="s">
        <v>1629</v>
      </c>
      <c r="C200" s="333"/>
      <c r="D200" s="333">
        <v>200</v>
      </c>
      <c r="E200" s="341" t="str">
        <f t="shared" si="28"/>
        <v/>
      </c>
      <c r="F200" s="327" t="str">
        <f t="shared" si="25"/>
        <v>是</v>
      </c>
      <c r="G200" s="310" t="str">
        <f t="shared" si="26"/>
        <v>项</v>
      </c>
    </row>
    <row r="201" s="303" customFormat="1" ht="36" customHeight="1" spans="1:7">
      <c r="A201" s="330" t="s">
        <v>1630</v>
      </c>
      <c r="B201" s="331" t="s">
        <v>1631</v>
      </c>
      <c r="C201" s="332"/>
      <c r="D201" s="332"/>
      <c r="E201" s="334"/>
      <c r="F201" s="327" t="str">
        <f t="shared" si="25"/>
        <v>否</v>
      </c>
      <c r="G201" s="310" t="str">
        <f t="shared" si="26"/>
        <v>项</v>
      </c>
    </row>
    <row r="202" s="303" customFormat="1" ht="36" customHeight="1" spans="1:7">
      <c r="A202" s="330" t="s">
        <v>1632</v>
      </c>
      <c r="B202" s="328" t="s">
        <v>1633</v>
      </c>
      <c r="C202" s="333">
        <v>393</v>
      </c>
      <c r="D202" s="333"/>
      <c r="E202" s="341">
        <f>IF(C202&lt;&gt;0,D202/C202-1,"")</f>
        <v>-1</v>
      </c>
      <c r="F202" s="327" t="str">
        <f t="shared" si="25"/>
        <v>是</v>
      </c>
      <c r="G202" s="310" t="str">
        <f t="shared" si="26"/>
        <v>项</v>
      </c>
    </row>
    <row r="203" s="303" customFormat="1" ht="36" customHeight="1" spans="1:7">
      <c r="A203" s="330" t="s">
        <v>1634</v>
      </c>
      <c r="B203" s="331" t="s">
        <v>1635</v>
      </c>
      <c r="C203" s="332"/>
      <c r="D203" s="332"/>
      <c r="E203" s="334"/>
      <c r="F203" s="327" t="str">
        <f t="shared" si="25"/>
        <v>否</v>
      </c>
      <c r="G203" s="310" t="str">
        <f t="shared" si="26"/>
        <v>项</v>
      </c>
    </row>
    <row r="204" s="303" customFormat="1" ht="36" customHeight="1" spans="1:7">
      <c r="A204" s="330" t="s">
        <v>1636</v>
      </c>
      <c r="B204" s="331" t="s">
        <v>1637</v>
      </c>
      <c r="C204" s="332"/>
      <c r="D204" s="332"/>
      <c r="E204" s="334"/>
      <c r="F204" s="327" t="str">
        <f t="shared" si="25"/>
        <v>否</v>
      </c>
      <c r="G204" s="310" t="str">
        <f t="shared" si="26"/>
        <v>项</v>
      </c>
    </row>
    <row r="205" s="303" customFormat="1" ht="36" customHeight="1" spans="1:7">
      <c r="A205" s="330" t="s">
        <v>1638</v>
      </c>
      <c r="B205" s="331" t="s">
        <v>1639</v>
      </c>
      <c r="C205" s="332"/>
      <c r="D205" s="332"/>
      <c r="E205" s="334"/>
      <c r="F205" s="327" t="str">
        <f t="shared" si="25"/>
        <v>否</v>
      </c>
      <c r="G205" s="310" t="str">
        <f t="shared" si="26"/>
        <v>项</v>
      </c>
    </row>
    <row r="206" s="303" customFormat="1" ht="36" customHeight="1" spans="1:7">
      <c r="A206" s="330" t="s">
        <v>1640</v>
      </c>
      <c r="B206" s="331" t="s">
        <v>1641</v>
      </c>
      <c r="C206" s="332"/>
      <c r="D206" s="332"/>
      <c r="E206" s="334"/>
      <c r="F206" s="327" t="str">
        <f t="shared" si="25"/>
        <v>否</v>
      </c>
      <c r="G206" s="310" t="str">
        <f t="shared" si="26"/>
        <v>项</v>
      </c>
    </row>
    <row r="207" s="303" customFormat="1" ht="36" customHeight="1" spans="1:7">
      <c r="A207" s="330" t="s">
        <v>1642</v>
      </c>
      <c r="B207" s="328" t="s">
        <v>1643</v>
      </c>
      <c r="C207" s="333">
        <v>185</v>
      </c>
      <c r="D207" s="333">
        <v>110</v>
      </c>
      <c r="E207" s="341">
        <f t="shared" ref="E207:E209" si="29">IF(C207&lt;&gt;0,D207/C207-1,"")</f>
        <v>-0.405405405405405</v>
      </c>
      <c r="F207" s="327" t="str">
        <f t="shared" si="25"/>
        <v>是</v>
      </c>
      <c r="G207" s="310" t="str">
        <f t="shared" si="26"/>
        <v>项</v>
      </c>
    </row>
    <row r="208" s="303" customFormat="1" ht="36" customHeight="1" spans="1:7">
      <c r="A208" s="322" t="s">
        <v>113</v>
      </c>
      <c r="B208" s="323" t="s">
        <v>1644</v>
      </c>
      <c r="C208" s="344">
        <f>C209</f>
        <v>23627</v>
      </c>
      <c r="D208" s="344">
        <f>D209</f>
        <v>28964</v>
      </c>
      <c r="E208" s="340">
        <f t="shared" si="29"/>
        <v>0.225885639310958</v>
      </c>
      <c r="F208" s="327" t="str">
        <f t="shared" si="25"/>
        <v>是</v>
      </c>
      <c r="G208" s="310" t="str">
        <f t="shared" si="26"/>
        <v>类</v>
      </c>
    </row>
    <row r="209" s="303" customFormat="1" ht="36" customHeight="1" spans="1:7">
      <c r="A209" s="330">
        <v>23204</v>
      </c>
      <c r="B209" s="331" t="s">
        <v>1645</v>
      </c>
      <c r="C209" s="344">
        <f>SUM(C210:C225)</f>
        <v>23627</v>
      </c>
      <c r="D209" s="344">
        <f>SUM(D210:D225)</f>
        <v>28964</v>
      </c>
      <c r="E209" s="340">
        <f t="shared" si="29"/>
        <v>0.225885639310958</v>
      </c>
      <c r="F209" s="327"/>
      <c r="G209" s="310"/>
    </row>
    <row r="210" s="303" customFormat="1" ht="36" customHeight="1" spans="1:7">
      <c r="A210" s="330" t="s">
        <v>1646</v>
      </c>
      <c r="B210" s="331" t="s">
        <v>1647</v>
      </c>
      <c r="C210" s="332"/>
      <c r="D210" s="332"/>
      <c r="E210" s="334" t="str">
        <f t="shared" ref="E210:E212" si="30">IF(C210&gt;0,D210/C210-1,IF(C210&lt;0,-(D210/C210-1),""))</f>
        <v/>
      </c>
      <c r="F210" s="327" t="str">
        <f t="shared" ref="F210:F270" si="31">IF(LEN(A210)=3,"是",IF(B210&lt;&gt;"",IF(SUM(C210:D210)&lt;&gt;0,"是","否"),"是"))</f>
        <v>否</v>
      </c>
      <c r="G210" s="310" t="str">
        <f t="shared" ref="G210:G264" si="32">IF(LEN(A210)=3,"类",IF(LEN(A210)=5,"款","项"))</f>
        <v>项</v>
      </c>
    </row>
    <row r="211" s="303" customFormat="1" ht="36" customHeight="1" spans="1:7">
      <c r="A211" s="330" t="s">
        <v>1648</v>
      </c>
      <c r="B211" s="331" t="s">
        <v>1649</v>
      </c>
      <c r="C211" s="332"/>
      <c r="D211" s="332"/>
      <c r="E211" s="334" t="str">
        <f t="shared" si="30"/>
        <v/>
      </c>
      <c r="F211" s="327" t="str">
        <f t="shared" si="31"/>
        <v>否</v>
      </c>
      <c r="G211" s="310" t="str">
        <f t="shared" si="32"/>
        <v>项</v>
      </c>
    </row>
    <row r="212" s="303" customFormat="1" ht="36" customHeight="1" spans="1:7">
      <c r="A212" s="330" t="s">
        <v>1650</v>
      </c>
      <c r="B212" s="331" t="s">
        <v>1651</v>
      </c>
      <c r="C212" s="332"/>
      <c r="D212" s="332"/>
      <c r="E212" s="334" t="str">
        <f t="shared" si="30"/>
        <v/>
      </c>
      <c r="F212" s="327" t="str">
        <f t="shared" si="31"/>
        <v>否</v>
      </c>
      <c r="G212" s="310" t="str">
        <f t="shared" si="32"/>
        <v>项</v>
      </c>
    </row>
    <row r="213" s="303" customFormat="1" ht="36" customHeight="1" spans="1:7">
      <c r="A213" s="330" t="s">
        <v>1652</v>
      </c>
      <c r="B213" s="331" t="s">
        <v>1653</v>
      </c>
      <c r="C213" s="333">
        <v>1852</v>
      </c>
      <c r="D213" s="333"/>
      <c r="E213" s="341">
        <f>IF(C213&lt;&gt;0,D213/C213-1,"")</f>
        <v>-1</v>
      </c>
      <c r="F213" s="327" t="str">
        <f t="shared" si="31"/>
        <v>是</v>
      </c>
      <c r="G213" s="310" t="str">
        <f t="shared" si="32"/>
        <v>项</v>
      </c>
    </row>
    <row r="214" s="303" customFormat="1" ht="36" customHeight="1" spans="1:7">
      <c r="A214" s="330" t="s">
        <v>1654</v>
      </c>
      <c r="B214" s="331" t="s">
        <v>1655</v>
      </c>
      <c r="C214" s="332"/>
      <c r="D214" s="332"/>
      <c r="E214" s="334"/>
      <c r="F214" s="327" t="str">
        <f t="shared" si="31"/>
        <v>否</v>
      </c>
      <c r="G214" s="310" t="str">
        <f t="shared" si="32"/>
        <v>项</v>
      </c>
    </row>
    <row r="215" s="303" customFormat="1" ht="36" customHeight="1" spans="1:7">
      <c r="A215" s="330" t="s">
        <v>1656</v>
      </c>
      <c r="B215" s="331" t="s">
        <v>1657</v>
      </c>
      <c r="C215" s="332"/>
      <c r="D215" s="332"/>
      <c r="E215" s="334"/>
      <c r="F215" s="327" t="str">
        <f t="shared" si="31"/>
        <v>否</v>
      </c>
      <c r="G215" s="310" t="str">
        <f t="shared" si="32"/>
        <v>项</v>
      </c>
    </row>
    <row r="216" s="303" customFormat="1" ht="36" customHeight="1" spans="1:7">
      <c r="A216" s="330" t="s">
        <v>1658</v>
      </c>
      <c r="B216" s="331" t="s">
        <v>1659</v>
      </c>
      <c r="C216" s="332"/>
      <c r="D216" s="332"/>
      <c r="E216" s="334"/>
      <c r="F216" s="327" t="str">
        <f t="shared" si="31"/>
        <v>否</v>
      </c>
      <c r="G216" s="310" t="str">
        <f t="shared" si="32"/>
        <v>项</v>
      </c>
    </row>
    <row r="217" s="303" customFormat="1" ht="36" customHeight="1" spans="1:7">
      <c r="A217" s="330" t="s">
        <v>1660</v>
      </c>
      <c r="B217" s="331" t="s">
        <v>1661</v>
      </c>
      <c r="C217" s="332"/>
      <c r="D217" s="332"/>
      <c r="E217" s="334"/>
      <c r="F217" s="327" t="str">
        <f t="shared" si="31"/>
        <v>否</v>
      </c>
      <c r="G217" s="310" t="str">
        <f t="shared" si="32"/>
        <v>项</v>
      </c>
    </row>
    <row r="218" s="303" customFormat="1" ht="36" customHeight="1" spans="1:7">
      <c r="A218" s="330" t="s">
        <v>1662</v>
      </c>
      <c r="B218" s="331" t="s">
        <v>1663</v>
      </c>
      <c r="C218" s="332"/>
      <c r="D218" s="332"/>
      <c r="E218" s="334"/>
      <c r="F218" s="327" t="str">
        <f t="shared" si="31"/>
        <v>否</v>
      </c>
      <c r="G218" s="310" t="str">
        <f t="shared" si="32"/>
        <v>项</v>
      </c>
    </row>
    <row r="219" s="303" customFormat="1" ht="36" customHeight="1" spans="1:7">
      <c r="A219" s="330" t="s">
        <v>1664</v>
      </c>
      <c r="B219" s="331" t="s">
        <v>1665</v>
      </c>
      <c r="C219" s="332"/>
      <c r="D219" s="332"/>
      <c r="E219" s="334"/>
      <c r="F219" s="327" t="str">
        <f t="shared" si="31"/>
        <v>否</v>
      </c>
      <c r="G219" s="310" t="str">
        <f t="shared" si="32"/>
        <v>项</v>
      </c>
    </row>
    <row r="220" s="303" customFormat="1" ht="36" customHeight="1" spans="1:7">
      <c r="A220" s="330" t="s">
        <v>1666</v>
      </c>
      <c r="B220" s="331" t="s">
        <v>1667</v>
      </c>
      <c r="C220" s="332"/>
      <c r="D220" s="332"/>
      <c r="E220" s="334"/>
      <c r="F220" s="327" t="str">
        <f t="shared" si="31"/>
        <v>否</v>
      </c>
      <c r="G220" s="310" t="str">
        <f t="shared" si="32"/>
        <v>项</v>
      </c>
    </row>
    <row r="221" s="303" customFormat="1" ht="36" customHeight="1" spans="1:7">
      <c r="A221" s="330" t="s">
        <v>1668</v>
      </c>
      <c r="B221" s="331" t="s">
        <v>1669</v>
      </c>
      <c r="C221" s="333">
        <v>401</v>
      </c>
      <c r="D221" s="333"/>
      <c r="E221" s="341">
        <f t="shared" ref="E221:E224" si="33">IF(C221&lt;&gt;0,D221/C221-1,"")</f>
        <v>-1</v>
      </c>
      <c r="F221" s="327" t="str">
        <f t="shared" si="31"/>
        <v>是</v>
      </c>
      <c r="G221" s="310" t="str">
        <f t="shared" si="32"/>
        <v>项</v>
      </c>
    </row>
    <row r="222" s="303" customFormat="1" ht="36" customHeight="1" spans="1:7">
      <c r="A222" s="330" t="s">
        <v>1670</v>
      </c>
      <c r="B222" s="331" t="s">
        <v>1671</v>
      </c>
      <c r="C222" s="332"/>
      <c r="D222" s="332"/>
      <c r="E222" s="334"/>
      <c r="F222" s="327" t="str">
        <f t="shared" si="31"/>
        <v>否</v>
      </c>
      <c r="G222" s="310" t="str">
        <f t="shared" si="32"/>
        <v>项</v>
      </c>
    </row>
    <row r="223" s="303" customFormat="1" ht="36" customHeight="1" spans="1:7">
      <c r="A223" s="330" t="s">
        <v>1672</v>
      </c>
      <c r="B223" s="331" t="s">
        <v>1673</v>
      </c>
      <c r="C223" s="333">
        <v>3296</v>
      </c>
      <c r="D223" s="333"/>
      <c r="E223" s="341">
        <f t="shared" si="33"/>
        <v>-1</v>
      </c>
      <c r="F223" s="327" t="str">
        <f t="shared" si="31"/>
        <v>是</v>
      </c>
      <c r="G223" s="310" t="str">
        <f t="shared" si="32"/>
        <v>项</v>
      </c>
    </row>
    <row r="224" s="303" customFormat="1" ht="36" customHeight="1" spans="1:7">
      <c r="A224" s="330" t="s">
        <v>1674</v>
      </c>
      <c r="B224" s="328" t="s">
        <v>1675</v>
      </c>
      <c r="C224" s="333">
        <v>18078</v>
      </c>
      <c r="D224" s="333">
        <v>28964</v>
      </c>
      <c r="E224" s="341">
        <f t="shared" si="33"/>
        <v>0.602168381458126</v>
      </c>
      <c r="F224" s="327" t="str">
        <f t="shared" si="31"/>
        <v>是</v>
      </c>
      <c r="G224" s="310" t="str">
        <f t="shared" si="32"/>
        <v>项</v>
      </c>
    </row>
    <row r="225" s="303" customFormat="1" ht="36" customHeight="1" spans="1:7">
      <c r="A225" s="330" t="s">
        <v>1676</v>
      </c>
      <c r="B225" s="328" t="s">
        <v>1677</v>
      </c>
      <c r="C225" s="332"/>
      <c r="D225" s="332"/>
      <c r="E225" s="334"/>
      <c r="F225" s="327" t="str">
        <f t="shared" si="31"/>
        <v>否</v>
      </c>
      <c r="G225" s="310" t="str">
        <f t="shared" si="32"/>
        <v>项</v>
      </c>
    </row>
    <row r="226" s="303" customFormat="1" ht="36" customHeight="1" spans="1:7">
      <c r="A226" s="322" t="s">
        <v>115</v>
      </c>
      <c r="B226" s="323" t="s">
        <v>1678</v>
      </c>
      <c r="C226" s="344">
        <f>C227</f>
        <v>213</v>
      </c>
      <c r="D226" s="344">
        <f>D227</f>
        <v>50</v>
      </c>
      <c r="E226" s="340">
        <f t="shared" ref="E226:E231" si="34">IF(C226&lt;&gt;0,D226/C226-1,"")</f>
        <v>-0.765258215962441</v>
      </c>
      <c r="F226" s="327" t="str">
        <f t="shared" si="31"/>
        <v>是</v>
      </c>
      <c r="G226" s="310" t="str">
        <f t="shared" si="32"/>
        <v>类</v>
      </c>
    </row>
    <row r="227" s="303" customFormat="1" ht="36" customHeight="1" spans="1:7">
      <c r="A227" s="342">
        <v>23304</v>
      </c>
      <c r="B227" s="323" t="s">
        <v>1679</v>
      </c>
      <c r="C227" s="344">
        <f>SUM(C228:C243)</f>
        <v>213</v>
      </c>
      <c r="D227" s="344">
        <f>SUM(D228:D243)</f>
        <v>50</v>
      </c>
      <c r="E227" s="340">
        <f t="shared" si="34"/>
        <v>-0.765258215962441</v>
      </c>
      <c r="F227" s="327" t="str">
        <f t="shared" si="31"/>
        <v>是</v>
      </c>
      <c r="G227" s="310" t="str">
        <f t="shared" si="32"/>
        <v>款</v>
      </c>
    </row>
    <row r="228" s="303" customFormat="1" ht="36" customHeight="1" spans="1:7">
      <c r="A228" s="330" t="s">
        <v>1680</v>
      </c>
      <c r="B228" s="331" t="s">
        <v>1681</v>
      </c>
      <c r="C228" s="332"/>
      <c r="D228" s="332"/>
      <c r="E228" s="334" t="str">
        <f t="shared" ref="E228:E230" si="35">IF(C228&gt;0,D228/C228-1,IF(C228&lt;0,-(D228/C228-1),""))</f>
        <v/>
      </c>
      <c r="F228" s="327" t="str">
        <f t="shared" si="31"/>
        <v>否</v>
      </c>
      <c r="G228" s="310" t="str">
        <f t="shared" si="32"/>
        <v>项</v>
      </c>
    </row>
    <row r="229" s="303" customFormat="1" ht="36" customHeight="1" spans="1:7">
      <c r="A229" s="330" t="s">
        <v>1682</v>
      </c>
      <c r="B229" s="331" t="s">
        <v>1683</v>
      </c>
      <c r="C229" s="332"/>
      <c r="D229" s="332"/>
      <c r="E229" s="334" t="str">
        <f t="shared" si="35"/>
        <v/>
      </c>
      <c r="F229" s="327" t="str">
        <f t="shared" si="31"/>
        <v>否</v>
      </c>
      <c r="G229" s="310" t="str">
        <f t="shared" si="32"/>
        <v>项</v>
      </c>
    </row>
    <row r="230" s="303" customFormat="1" ht="36" customHeight="1" spans="1:7">
      <c r="A230" s="330" t="s">
        <v>1684</v>
      </c>
      <c r="B230" s="331" t="s">
        <v>1685</v>
      </c>
      <c r="C230" s="332"/>
      <c r="D230" s="332"/>
      <c r="E230" s="334" t="str">
        <f t="shared" si="35"/>
        <v/>
      </c>
      <c r="F230" s="327" t="str">
        <f t="shared" si="31"/>
        <v>否</v>
      </c>
      <c r="G230" s="310" t="str">
        <f t="shared" si="32"/>
        <v>项</v>
      </c>
    </row>
    <row r="231" s="303" customFormat="1" ht="36" customHeight="1" spans="1:7">
      <c r="A231" s="330" t="s">
        <v>1686</v>
      </c>
      <c r="B231" s="331" t="s">
        <v>1687</v>
      </c>
      <c r="C231" s="333">
        <v>13</v>
      </c>
      <c r="D231" s="333"/>
      <c r="E231" s="341">
        <f t="shared" si="34"/>
        <v>-1</v>
      </c>
      <c r="F231" s="327" t="str">
        <f t="shared" si="31"/>
        <v>是</v>
      </c>
      <c r="G231" s="310" t="str">
        <f t="shared" si="32"/>
        <v>项</v>
      </c>
    </row>
    <row r="232" s="303" customFormat="1" ht="36" customHeight="1" spans="1:7">
      <c r="A232" s="330" t="s">
        <v>1688</v>
      </c>
      <c r="B232" s="331" t="s">
        <v>1689</v>
      </c>
      <c r="C232" s="332"/>
      <c r="D232" s="332"/>
      <c r="E232" s="334"/>
      <c r="F232" s="327" t="str">
        <f t="shared" si="31"/>
        <v>否</v>
      </c>
      <c r="G232" s="310" t="str">
        <f t="shared" si="32"/>
        <v>项</v>
      </c>
    </row>
    <row r="233" s="303" customFormat="1" ht="36" customHeight="1" spans="1:7">
      <c r="A233" s="330" t="s">
        <v>1690</v>
      </c>
      <c r="B233" s="331" t="s">
        <v>1691</v>
      </c>
      <c r="C233" s="332"/>
      <c r="D233" s="332"/>
      <c r="E233" s="334"/>
      <c r="F233" s="327" t="str">
        <f t="shared" si="31"/>
        <v>否</v>
      </c>
      <c r="G233" s="310" t="str">
        <f t="shared" si="32"/>
        <v>项</v>
      </c>
    </row>
    <row r="234" s="303" customFormat="1" ht="36" customHeight="1" spans="1:7">
      <c r="A234" s="330" t="s">
        <v>1692</v>
      </c>
      <c r="B234" s="331" t="s">
        <v>1693</v>
      </c>
      <c r="C234" s="332"/>
      <c r="D234" s="332"/>
      <c r="E234" s="334"/>
      <c r="F234" s="327" t="str">
        <f t="shared" si="31"/>
        <v>否</v>
      </c>
      <c r="G234" s="310" t="str">
        <f t="shared" si="32"/>
        <v>项</v>
      </c>
    </row>
    <row r="235" s="303" customFormat="1" ht="36" customHeight="1" spans="1:7">
      <c r="A235" s="330" t="s">
        <v>1694</v>
      </c>
      <c r="B235" s="331" t="s">
        <v>1695</v>
      </c>
      <c r="C235" s="332"/>
      <c r="D235" s="332"/>
      <c r="E235" s="334"/>
      <c r="F235" s="327" t="str">
        <f t="shared" si="31"/>
        <v>否</v>
      </c>
      <c r="G235" s="310" t="str">
        <f t="shared" si="32"/>
        <v>项</v>
      </c>
    </row>
    <row r="236" s="303" customFormat="1" ht="36" customHeight="1" spans="1:7">
      <c r="A236" s="330" t="s">
        <v>1696</v>
      </c>
      <c r="B236" s="331" t="s">
        <v>1697</v>
      </c>
      <c r="C236" s="332"/>
      <c r="D236" s="332"/>
      <c r="E236" s="334"/>
      <c r="F236" s="327" t="str">
        <f t="shared" si="31"/>
        <v>否</v>
      </c>
      <c r="G236" s="310" t="str">
        <f t="shared" si="32"/>
        <v>项</v>
      </c>
    </row>
    <row r="237" s="303" customFormat="1" ht="36" customHeight="1" spans="1:7">
      <c r="A237" s="330" t="s">
        <v>1698</v>
      </c>
      <c r="B237" s="331" t="s">
        <v>1699</v>
      </c>
      <c r="C237" s="332"/>
      <c r="D237" s="332"/>
      <c r="E237" s="334"/>
      <c r="F237" s="327" t="str">
        <f t="shared" si="31"/>
        <v>否</v>
      </c>
      <c r="G237" s="310" t="str">
        <f t="shared" si="32"/>
        <v>项</v>
      </c>
    </row>
    <row r="238" s="303" customFormat="1" ht="36" customHeight="1" spans="1:7">
      <c r="A238" s="330" t="s">
        <v>1700</v>
      </c>
      <c r="B238" s="331" t="s">
        <v>1701</v>
      </c>
      <c r="C238" s="332"/>
      <c r="D238" s="332"/>
      <c r="E238" s="334"/>
      <c r="F238" s="327" t="str">
        <f t="shared" si="31"/>
        <v>否</v>
      </c>
      <c r="G238" s="310" t="str">
        <f t="shared" si="32"/>
        <v>项</v>
      </c>
    </row>
    <row r="239" s="303" customFormat="1" ht="36" customHeight="1" spans="1:7">
      <c r="A239" s="330" t="s">
        <v>1702</v>
      </c>
      <c r="B239" s="331" t="s">
        <v>1703</v>
      </c>
      <c r="C239" s="332"/>
      <c r="D239" s="332"/>
      <c r="E239" s="334"/>
      <c r="F239" s="327" t="str">
        <f t="shared" si="31"/>
        <v>否</v>
      </c>
      <c r="G239" s="310" t="str">
        <f t="shared" si="32"/>
        <v>项</v>
      </c>
    </row>
    <row r="240" s="303" customFormat="1" ht="36" customHeight="1" spans="1:7">
      <c r="A240" s="330" t="s">
        <v>1704</v>
      </c>
      <c r="B240" s="331" t="s">
        <v>1705</v>
      </c>
      <c r="C240" s="332"/>
      <c r="D240" s="332"/>
      <c r="E240" s="334"/>
      <c r="F240" s="327" t="str">
        <f t="shared" si="31"/>
        <v>否</v>
      </c>
      <c r="G240" s="310" t="str">
        <f t="shared" si="32"/>
        <v>项</v>
      </c>
    </row>
    <row r="241" s="303" customFormat="1" ht="36" customHeight="1" spans="1:7">
      <c r="A241" s="330" t="s">
        <v>1706</v>
      </c>
      <c r="B241" s="331" t="s">
        <v>1707</v>
      </c>
      <c r="C241" s="333">
        <v>13</v>
      </c>
      <c r="D241" s="333"/>
      <c r="E241" s="341">
        <f>IF(C241&lt;&gt;0,D241/C241-1,"")</f>
        <v>-1</v>
      </c>
      <c r="F241" s="327" t="str">
        <f t="shared" si="31"/>
        <v>是</v>
      </c>
      <c r="G241" s="310" t="str">
        <f t="shared" si="32"/>
        <v>项</v>
      </c>
    </row>
    <row r="242" s="303" customFormat="1" ht="36" customHeight="1" spans="1:7">
      <c r="A242" s="330" t="s">
        <v>1708</v>
      </c>
      <c r="B242" s="328" t="s">
        <v>1709</v>
      </c>
      <c r="C242" s="333">
        <v>187</v>
      </c>
      <c r="D242" s="333">
        <v>50</v>
      </c>
      <c r="E242" s="341">
        <f>IF(C242&lt;&gt;0,D242/C242-1,"")</f>
        <v>-0.732620320855615</v>
      </c>
      <c r="F242" s="327" t="str">
        <f t="shared" si="31"/>
        <v>是</v>
      </c>
      <c r="G242" s="310" t="str">
        <f t="shared" si="32"/>
        <v>项</v>
      </c>
    </row>
    <row r="243" s="303" customFormat="1" ht="36" customHeight="1" spans="1:7">
      <c r="A243" s="330" t="s">
        <v>1710</v>
      </c>
      <c r="B243" s="328" t="s">
        <v>1711</v>
      </c>
      <c r="C243" s="332"/>
      <c r="D243" s="332"/>
      <c r="E243" s="334"/>
      <c r="F243" s="327" t="str">
        <f t="shared" si="31"/>
        <v>否</v>
      </c>
      <c r="G243" s="310" t="str">
        <f t="shared" si="32"/>
        <v>项</v>
      </c>
    </row>
    <row r="244" s="303" customFormat="1" ht="36" customHeight="1" spans="1:7">
      <c r="A244" s="342" t="s">
        <v>1712</v>
      </c>
      <c r="B244" s="323" t="s">
        <v>1713</v>
      </c>
      <c r="C244" s="324"/>
      <c r="D244" s="324"/>
      <c r="E244" s="326"/>
      <c r="F244" s="327" t="str">
        <f t="shared" si="31"/>
        <v>是</v>
      </c>
      <c r="G244" s="310" t="str">
        <f t="shared" si="32"/>
        <v>类</v>
      </c>
    </row>
    <row r="245" s="303" customFormat="1" ht="36" customHeight="1" spans="1:7">
      <c r="A245" s="342" t="s">
        <v>1714</v>
      </c>
      <c r="B245" s="337" t="s">
        <v>1715</v>
      </c>
      <c r="C245" s="338">
        <f>SUM(C246:C257)</f>
        <v>0</v>
      </c>
      <c r="D245" s="338">
        <f>SUM(D246:D257)</f>
        <v>0</v>
      </c>
      <c r="E245" s="339" t="str">
        <f t="shared" ref="E245:E264" si="36">IF(C245&gt;0,D245/C245-1,IF(C245&lt;0,-(D245/C245-1),""))</f>
        <v/>
      </c>
      <c r="F245" s="327" t="str">
        <f t="shared" si="31"/>
        <v>否</v>
      </c>
      <c r="G245" s="310" t="str">
        <f t="shared" si="32"/>
        <v>款</v>
      </c>
    </row>
    <row r="246" s="303" customFormat="1" ht="36" customHeight="1" spans="1:7">
      <c r="A246" s="343" t="s">
        <v>1716</v>
      </c>
      <c r="B246" s="331" t="s">
        <v>1717</v>
      </c>
      <c r="C246" s="332"/>
      <c r="D246" s="332"/>
      <c r="E246" s="334" t="str">
        <f t="shared" si="36"/>
        <v/>
      </c>
      <c r="F246" s="327" t="str">
        <f t="shared" si="31"/>
        <v>否</v>
      </c>
      <c r="G246" s="310" t="str">
        <f t="shared" si="32"/>
        <v>项</v>
      </c>
    </row>
    <row r="247" s="303" customFormat="1" ht="36" customHeight="1" spans="1:7">
      <c r="A247" s="343" t="s">
        <v>1718</v>
      </c>
      <c r="B247" s="331" t="s">
        <v>1719</v>
      </c>
      <c r="C247" s="332"/>
      <c r="D247" s="332"/>
      <c r="E247" s="334" t="str">
        <f t="shared" si="36"/>
        <v/>
      </c>
      <c r="F247" s="327" t="str">
        <f t="shared" si="31"/>
        <v>否</v>
      </c>
      <c r="G247" s="310" t="str">
        <f t="shared" si="32"/>
        <v>项</v>
      </c>
    </row>
    <row r="248" s="303" customFormat="1" ht="36" customHeight="1" spans="1:7">
      <c r="A248" s="343" t="s">
        <v>1720</v>
      </c>
      <c r="B248" s="331" t="s">
        <v>1721</v>
      </c>
      <c r="C248" s="332"/>
      <c r="D248" s="332"/>
      <c r="E248" s="334" t="str">
        <f t="shared" si="36"/>
        <v/>
      </c>
      <c r="F248" s="327" t="str">
        <f t="shared" si="31"/>
        <v>否</v>
      </c>
      <c r="G248" s="310" t="str">
        <f t="shared" si="32"/>
        <v>项</v>
      </c>
    </row>
    <row r="249" s="303" customFormat="1" ht="36" customHeight="1" spans="1:7">
      <c r="A249" s="343" t="s">
        <v>1722</v>
      </c>
      <c r="B249" s="331" t="s">
        <v>1723</v>
      </c>
      <c r="C249" s="332"/>
      <c r="D249" s="332"/>
      <c r="E249" s="334" t="str">
        <f t="shared" si="36"/>
        <v/>
      </c>
      <c r="F249" s="327" t="str">
        <f t="shared" si="31"/>
        <v>否</v>
      </c>
      <c r="G249" s="310" t="str">
        <f t="shared" si="32"/>
        <v>项</v>
      </c>
    </row>
    <row r="250" s="303" customFormat="1" ht="36" customHeight="1" spans="1:7">
      <c r="A250" s="343" t="s">
        <v>1724</v>
      </c>
      <c r="B250" s="331" t="s">
        <v>1725</v>
      </c>
      <c r="C250" s="332"/>
      <c r="D250" s="332"/>
      <c r="E250" s="334" t="str">
        <f t="shared" si="36"/>
        <v/>
      </c>
      <c r="F250" s="327" t="str">
        <f t="shared" si="31"/>
        <v>否</v>
      </c>
      <c r="G250" s="310" t="str">
        <f t="shared" si="32"/>
        <v>项</v>
      </c>
    </row>
    <row r="251" s="303" customFormat="1" ht="36" customHeight="1" spans="1:7">
      <c r="A251" s="343" t="s">
        <v>1726</v>
      </c>
      <c r="B251" s="331" t="s">
        <v>1727</v>
      </c>
      <c r="C251" s="332"/>
      <c r="D251" s="332"/>
      <c r="E251" s="334" t="str">
        <f t="shared" si="36"/>
        <v/>
      </c>
      <c r="F251" s="327" t="str">
        <f t="shared" si="31"/>
        <v>否</v>
      </c>
      <c r="G251" s="310" t="str">
        <f t="shared" si="32"/>
        <v>项</v>
      </c>
    </row>
    <row r="252" s="303" customFormat="1" ht="36" customHeight="1" spans="1:7">
      <c r="A252" s="343" t="s">
        <v>1728</v>
      </c>
      <c r="B252" s="331" t="s">
        <v>1729</v>
      </c>
      <c r="C252" s="332"/>
      <c r="D252" s="332"/>
      <c r="E252" s="334" t="str">
        <f t="shared" si="36"/>
        <v/>
      </c>
      <c r="F252" s="327" t="str">
        <f t="shared" si="31"/>
        <v>否</v>
      </c>
      <c r="G252" s="310" t="str">
        <f t="shared" si="32"/>
        <v>项</v>
      </c>
    </row>
    <row r="253" s="303" customFormat="1" ht="36" customHeight="1" spans="1:7">
      <c r="A253" s="343" t="s">
        <v>1730</v>
      </c>
      <c r="B253" s="331" t="s">
        <v>1731</v>
      </c>
      <c r="C253" s="332"/>
      <c r="D253" s="332"/>
      <c r="E253" s="334" t="str">
        <f t="shared" si="36"/>
        <v/>
      </c>
      <c r="F253" s="327" t="str">
        <f t="shared" si="31"/>
        <v>否</v>
      </c>
      <c r="G253" s="310" t="str">
        <f t="shared" si="32"/>
        <v>项</v>
      </c>
    </row>
    <row r="254" s="303" customFormat="1" ht="36" customHeight="1" spans="1:7">
      <c r="A254" s="343" t="s">
        <v>1732</v>
      </c>
      <c r="B254" s="331" t="s">
        <v>1733</v>
      </c>
      <c r="C254" s="332"/>
      <c r="D254" s="332"/>
      <c r="E254" s="334" t="str">
        <f t="shared" si="36"/>
        <v/>
      </c>
      <c r="F254" s="327" t="str">
        <f t="shared" si="31"/>
        <v>否</v>
      </c>
      <c r="G254" s="310" t="str">
        <f t="shared" si="32"/>
        <v>项</v>
      </c>
    </row>
    <row r="255" s="303" customFormat="1" ht="36" customHeight="1" spans="1:7">
      <c r="A255" s="343" t="s">
        <v>1734</v>
      </c>
      <c r="B255" s="331" t="s">
        <v>1735</v>
      </c>
      <c r="C255" s="332"/>
      <c r="D255" s="332"/>
      <c r="E255" s="334" t="str">
        <f t="shared" si="36"/>
        <v/>
      </c>
      <c r="F255" s="327" t="str">
        <f t="shared" si="31"/>
        <v>否</v>
      </c>
      <c r="G255" s="310" t="str">
        <f t="shared" si="32"/>
        <v>项</v>
      </c>
    </row>
    <row r="256" s="303" customFormat="1" ht="36" customHeight="1" spans="1:7">
      <c r="A256" s="343" t="s">
        <v>1736</v>
      </c>
      <c r="B256" s="331" t="s">
        <v>1737</v>
      </c>
      <c r="C256" s="332"/>
      <c r="D256" s="332"/>
      <c r="E256" s="334" t="str">
        <f t="shared" si="36"/>
        <v/>
      </c>
      <c r="F256" s="327" t="str">
        <f t="shared" si="31"/>
        <v>否</v>
      </c>
      <c r="G256" s="310" t="str">
        <f t="shared" si="32"/>
        <v>项</v>
      </c>
    </row>
    <row r="257" s="303" customFormat="1" ht="36" customHeight="1" spans="1:7">
      <c r="A257" s="343" t="s">
        <v>1738</v>
      </c>
      <c r="B257" s="331" t="s">
        <v>1739</v>
      </c>
      <c r="C257" s="332"/>
      <c r="D257" s="332"/>
      <c r="E257" s="334" t="str">
        <f t="shared" si="36"/>
        <v/>
      </c>
      <c r="F257" s="327" t="str">
        <f t="shared" si="31"/>
        <v>否</v>
      </c>
      <c r="G257" s="310" t="str">
        <f t="shared" si="32"/>
        <v>项</v>
      </c>
    </row>
    <row r="258" s="303" customFormat="1" ht="36" customHeight="1" spans="1:7">
      <c r="A258" s="342" t="s">
        <v>1740</v>
      </c>
      <c r="B258" s="337" t="s">
        <v>1741</v>
      </c>
      <c r="C258" s="338">
        <f>SUM(C259:C264)</f>
        <v>0</v>
      </c>
      <c r="D258" s="338">
        <f>SUM(D259:D264)</f>
        <v>0</v>
      </c>
      <c r="E258" s="339" t="str">
        <f t="shared" si="36"/>
        <v/>
      </c>
      <c r="F258" s="327" t="str">
        <f t="shared" si="31"/>
        <v>否</v>
      </c>
      <c r="G258" s="310" t="str">
        <f t="shared" si="32"/>
        <v>款</v>
      </c>
    </row>
    <row r="259" s="303" customFormat="1" ht="36" customHeight="1" spans="1:7">
      <c r="A259" s="343" t="s">
        <v>1742</v>
      </c>
      <c r="B259" s="331" t="s">
        <v>1743</v>
      </c>
      <c r="C259" s="332"/>
      <c r="D259" s="332"/>
      <c r="E259" s="334" t="str">
        <f t="shared" si="36"/>
        <v/>
      </c>
      <c r="F259" s="327" t="str">
        <f t="shared" si="31"/>
        <v>否</v>
      </c>
      <c r="G259" s="310" t="str">
        <f t="shared" si="32"/>
        <v>项</v>
      </c>
    </row>
    <row r="260" s="303" customFormat="1" ht="36" customHeight="1" spans="1:7">
      <c r="A260" s="343" t="s">
        <v>1744</v>
      </c>
      <c r="B260" s="331" t="s">
        <v>1745</v>
      </c>
      <c r="C260" s="332"/>
      <c r="D260" s="332"/>
      <c r="E260" s="334" t="str">
        <f t="shared" si="36"/>
        <v/>
      </c>
      <c r="F260" s="327" t="str">
        <f t="shared" si="31"/>
        <v>否</v>
      </c>
      <c r="G260" s="310" t="str">
        <f t="shared" si="32"/>
        <v>项</v>
      </c>
    </row>
    <row r="261" s="303" customFormat="1" ht="36" customHeight="1" spans="1:7">
      <c r="A261" s="343" t="s">
        <v>1746</v>
      </c>
      <c r="B261" s="331" t="s">
        <v>1747</v>
      </c>
      <c r="C261" s="332"/>
      <c r="D261" s="332"/>
      <c r="E261" s="334" t="str">
        <f t="shared" si="36"/>
        <v/>
      </c>
      <c r="F261" s="327" t="str">
        <f t="shared" si="31"/>
        <v>否</v>
      </c>
      <c r="G261" s="310" t="str">
        <f t="shared" si="32"/>
        <v>项</v>
      </c>
    </row>
    <row r="262" s="303" customFormat="1" ht="36" customHeight="1" spans="1:7">
      <c r="A262" s="343" t="s">
        <v>1748</v>
      </c>
      <c r="B262" s="331" t="s">
        <v>1749</v>
      </c>
      <c r="C262" s="332"/>
      <c r="D262" s="332"/>
      <c r="E262" s="334" t="str">
        <f t="shared" si="36"/>
        <v/>
      </c>
      <c r="F262" s="327" t="str">
        <f t="shared" si="31"/>
        <v>否</v>
      </c>
      <c r="G262" s="310" t="str">
        <f t="shared" si="32"/>
        <v>项</v>
      </c>
    </row>
    <row r="263" s="303" customFormat="1" ht="36" customHeight="1" spans="1:7">
      <c r="A263" s="343" t="s">
        <v>1750</v>
      </c>
      <c r="B263" s="331" t="s">
        <v>1751</v>
      </c>
      <c r="C263" s="332"/>
      <c r="D263" s="332"/>
      <c r="E263" s="334" t="str">
        <f t="shared" si="36"/>
        <v/>
      </c>
      <c r="F263" s="327" t="str">
        <f t="shared" si="31"/>
        <v>否</v>
      </c>
      <c r="G263" s="310" t="str">
        <f t="shared" si="32"/>
        <v>项</v>
      </c>
    </row>
    <row r="264" s="303" customFormat="1" ht="36" customHeight="1" spans="1:7">
      <c r="A264" s="343" t="s">
        <v>1752</v>
      </c>
      <c r="B264" s="331" t="s">
        <v>1753</v>
      </c>
      <c r="C264" s="332"/>
      <c r="D264" s="332"/>
      <c r="E264" s="334" t="str">
        <f t="shared" si="36"/>
        <v/>
      </c>
      <c r="F264" s="327" t="str">
        <f t="shared" si="31"/>
        <v>否</v>
      </c>
      <c r="G264" s="310" t="str">
        <f t="shared" si="32"/>
        <v>项</v>
      </c>
    </row>
    <row r="265" s="303" customFormat="1" ht="36" customHeight="1" spans="1:7">
      <c r="A265" s="330"/>
      <c r="B265" s="328"/>
      <c r="C265" s="335"/>
      <c r="D265" s="335"/>
      <c r="E265" s="326"/>
      <c r="F265" s="327" t="str">
        <f t="shared" si="31"/>
        <v>是</v>
      </c>
      <c r="G265" s="310"/>
    </row>
    <row r="266" s="303" customFormat="1" ht="36" customHeight="1" spans="1:7">
      <c r="A266" s="345"/>
      <c r="B266" s="346" t="s">
        <v>1778</v>
      </c>
      <c r="C266" s="347">
        <v>266768</v>
      </c>
      <c r="D266" s="347">
        <v>94014</v>
      </c>
      <c r="E266" s="340">
        <v>-0.648</v>
      </c>
      <c r="F266" s="327" t="str">
        <f t="shared" si="31"/>
        <v>是</v>
      </c>
      <c r="G266" s="310"/>
    </row>
    <row r="267" s="303" customFormat="1" ht="36" customHeight="1" spans="1:7">
      <c r="A267" s="348" t="s">
        <v>1756</v>
      </c>
      <c r="B267" s="349" t="s">
        <v>120</v>
      </c>
      <c r="C267" s="347">
        <f>C268+C271+C272+C273</f>
        <v>49655</v>
      </c>
      <c r="D267" s="347">
        <f>D268+D271+D272+D273</f>
        <v>43374</v>
      </c>
      <c r="E267" s="141"/>
      <c r="F267" s="327" t="str">
        <f t="shared" si="31"/>
        <v>是</v>
      </c>
      <c r="G267" s="310"/>
    </row>
    <row r="268" s="303" customFormat="1" ht="36" customHeight="1" spans="1:7">
      <c r="A268" s="348" t="s">
        <v>1757</v>
      </c>
      <c r="B268" s="350" t="s">
        <v>1758</v>
      </c>
      <c r="C268" s="113"/>
      <c r="D268" s="113"/>
      <c r="E268" s="136"/>
      <c r="F268" s="327" t="str">
        <f t="shared" si="31"/>
        <v>否</v>
      </c>
      <c r="G268" s="310"/>
    </row>
    <row r="269" s="303" customFormat="1" ht="36" customHeight="1" spans="1:7">
      <c r="A269" s="351" t="s">
        <v>1779</v>
      </c>
      <c r="B269" s="350" t="s">
        <v>1780</v>
      </c>
      <c r="C269" s="113"/>
      <c r="D269" s="113"/>
      <c r="E269" s="136"/>
      <c r="F269" s="327" t="str">
        <f t="shared" si="31"/>
        <v>否</v>
      </c>
      <c r="G269" s="310"/>
    </row>
    <row r="270" s="303" customFormat="1" ht="36" customHeight="1" spans="1:6">
      <c r="A270" s="352" t="s">
        <v>1759</v>
      </c>
      <c r="B270" s="353" t="s">
        <v>1760</v>
      </c>
      <c r="C270" s="113"/>
      <c r="D270" s="113"/>
      <c r="E270" s="136"/>
      <c r="F270" s="327" t="str">
        <f t="shared" si="31"/>
        <v>否</v>
      </c>
    </row>
    <row r="271" s="303" customFormat="1" ht="36" customHeight="1" spans="1:6">
      <c r="A271" s="354" t="s">
        <v>1763</v>
      </c>
      <c r="B271" s="350" t="s">
        <v>1764</v>
      </c>
      <c r="C271" s="355">
        <v>1712</v>
      </c>
      <c r="D271" s="355">
        <v>1440</v>
      </c>
      <c r="E271" s="136"/>
      <c r="F271" s="327"/>
    </row>
    <row r="272" s="303" customFormat="1" ht="36" customHeight="1" spans="1:7">
      <c r="A272" s="351" t="s">
        <v>1781</v>
      </c>
      <c r="B272" s="350" t="s">
        <v>1766</v>
      </c>
      <c r="C272" s="355">
        <f>39128-2152</f>
        <v>36976</v>
      </c>
      <c r="D272" s="355">
        <v>30000</v>
      </c>
      <c r="E272" s="136"/>
      <c r="F272" s="327" t="str">
        <f t="shared" ref="F272:F277" si="37">IF(LEN(A272)=3,"是",IF(B272&lt;&gt;"",IF(SUM(C272:D272)&lt;&gt;0,"是","否"),"是"))</f>
        <v>是</v>
      </c>
      <c r="G272" s="310"/>
    </row>
    <row r="273" s="303" customFormat="1" ht="36" customHeight="1" spans="1:7">
      <c r="A273" s="351" t="s">
        <v>1767</v>
      </c>
      <c r="B273" s="350" t="s">
        <v>1768</v>
      </c>
      <c r="C273" s="355">
        <f>8815+2152</f>
        <v>10967</v>
      </c>
      <c r="D273" s="355">
        <f>9782+2152</f>
        <v>11934</v>
      </c>
      <c r="E273" s="136"/>
      <c r="F273" s="327" t="str">
        <f t="shared" si="37"/>
        <v>是</v>
      </c>
      <c r="G273" s="310"/>
    </row>
    <row r="274" ht="36" customHeight="1" spans="1:7">
      <c r="A274" s="351" t="s">
        <v>1782</v>
      </c>
      <c r="B274" s="356" t="s">
        <v>1783</v>
      </c>
      <c r="C274" s="113"/>
      <c r="D274" s="113"/>
      <c r="E274" s="141"/>
      <c r="F274" s="327" t="str">
        <f t="shared" si="37"/>
        <v>否</v>
      </c>
      <c r="G274" s="310"/>
    </row>
    <row r="275" ht="36" customHeight="1" spans="1:7">
      <c r="A275" s="348" t="s">
        <v>1769</v>
      </c>
      <c r="B275" s="357" t="s">
        <v>1770</v>
      </c>
      <c r="C275" s="213">
        <v>13680</v>
      </c>
      <c r="D275" s="213">
        <v>16100</v>
      </c>
      <c r="E275" s="136"/>
      <c r="F275" s="327" t="str">
        <f t="shared" si="37"/>
        <v>是</v>
      </c>
      <c r="G275" s="310"/>
    </row>
    <row r="276" ht="36" customHeight="1" spans="1:7">
      <c r="A276" s="348"/>
      <c r="B276" s="357" t="s">
        <v>1784</v>
      </c>
      <c r="C276" s="110"/>
      <c r="D276" s="113"/>
      <c r="E276" s="136"/>
      <c r="F276" s="327" t="str">
        <f t="shared" si="37"/>
        <v>否</v>
      </c>
      <c r="G276" s="310"/>
    </row>
    <row r="277" ht="36" customHeight="1" spans="1:7">
      <c r="A277" s="358"/>
      <c r="B277" s="359" t="s">
        <v>127</v>
      </c>
      <c r="C277" s="110">
        <f>C267+C275+C266</f>
        <v>330103</v>
      </c>
      <c r="D277" s="110">
        <f>D267+D275+D266</f>
        <v>153488</v>
      </c>
      <c r="E277" s="141"/>
      <c r="F277" s="327" t="str">
        <f t="shared" si="37"/>
        <v>是</v>
      </c>
      <c r="G277" s="310"/>
    </row>
    <row r="278" spans="3:4">
      <c r="C278" s="360"/>
      <c r="D278" s="360"/>
    </row>
    <row r="279" spans="3:4">
      <c r="C279" s="360"/>
      <c r="D279" s="360"/>
    </row>
    <row r="280" spans="3:4">
      <c r="C280" s="360"/>
      <c r="D280" s="360"/>
    </row>
  </sheetData>
  <autoFilter ref="A3:G277">
    <extLst/>
  </autoFilter>
  <mergeCells count="1">
    <mergeCell ref="B1:E1"/>
  </mergeCells>
  <conditionalFormatting sqref="B274">
    <cfRule type="expression" dxfId="1" priority="7" stopIfTrue="1">
      <formula>"len($A:$A)=3"</formula>
    </cfRule>
  </conditionalFormatting>
  <conditionalFormatting sqref="C274">
    <cfRule type="expression" dxfId="1" priority="5" stopIfTrue="1">
      <formula>"len($A:$A)=3"</formula>
    </cfRule>
  </conditionalFormatting>
  <conditionalFormatting sqref="D274">
    <cfRule type="expression" dxfId="1" priority="4"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conditionalFormatting sqref="C276">
    <cfRule type="expression" dxfId="1" priority="3" stopIfTrue="1">
      <formula>"len($A:$A)=3"</formula>
    </cfRule>
  </conditionalFormatting>
  <conditionalFormatting sqref="B275:B276">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GridLines="0" showZeros="0" view="pageBreakPreview" zoomScaleNormal="100" workbookViewId="0">
      <selection activeCell="I10" sqref="I10"/>
    </sheetView>
  </sheetViews>
  <sheetFormatPr defaultColWidth="9" defaultRowHeight="14" outlineLevelCol="4"/>
  <cols>
    <col min="1" max="1" width="52.1363636363636" style="191" customWidth="1"/>
    <col min="2" max="4" width="20.6363636363636" style="191" customWidth="1"/>
    <col min="5" max="5" width="9" style="191" customWidth="1"/>
    <col min="6" max="16384" width="9" style="191"/>
  </cols>
  <sheetData>
    <row r="1" s="287" customFormat="1" ht="45" customHeight="1" spans="1:4">
      <c r="A1" s="288" t="s">
        <v>1785</v>
      </c>
      <c r="B1" s="288"/>
      <c r="C1" s="288"/>
      <c r="D1" s="288"/>
    </row>
    <row r="2" ht="20.1" customHeight="1" spans="1:4">
      <c r="A2" s="289"/>
      <c r="B2" s="290"/>
      <c r="C2" s="291"/>
      <c r="D2" s="291" t="s">
        <v>1</v>
      </c>
    </row>
    <row r="3" ht="45" customHeight="1" spans="1:5">
      <c r="A3" s="187" t="s">
        <v>1197</v>
      </c>
      <c r="B3" s="196" t="s">
        <v>129</v>
      </c>
      <c r="C3" s="196" t="s">
        <v>5</v>
      </c>
      <c r="D3" s="196" t="s">
        <v>130</v>
      </c>
      <c r="E3" s="292" t="s">
        <v>135</v>
      </c>
    </row>
    <row r="4" ht="36" customHeight="1" spans="1:5">
      <c r="A4" s="293" t="s">
        <v>1297</v>
      </c>
      <c r="B4" s="294"/>
      <c r="C4" s="294"/>
      <c r="D4" s="295"/>
      <c r="E4" s="296" t="str">
        <f t="shared" ref="E4:E15" si="0">IF(A4&lt;&gt;"",IF(SUM(B4:C4)&lt;&gt;0,"是","否"),"是")</f>
        <v>否</v>
      </c>
    </row>
    <row r="5" ht="36" customHeight="1" spans="1:5">
      <c r="A5" s="293" t="s">
        <v>1328</v>
      </c>
      <c r="B5" s="294"/>
      <c r="C5" s="294"/>
      <c r="D5" s="295"/>
      <c r="E5" s="296" t="str">
        <f t="shared" si="0"/>
        <v>否</v>
      </c>
    </row>
    <row r="6" ht="36" customHeight="1" spans="1:5">
      <c r="A6" s="293" t="s">
        <v>1348</v>
      </c>
      <c r="B6" s="294"/>
      <c r="C6" s="294"/>
      <c r="D6" s="295"/>
      <c r="E6" s="296" t="str">
        <f t="shared" si="0"/>
        <v>否</v>
      </c>
    </row>
    <row r="7" ht="36" customHeight="1" spans="1:5">
      <c r="A7" s="293" t="s">
        <v>1360</v>
      </c>
      <c r="B7" s="294"/>
      <c r="C7" s="294"/>
      <c r="D7" s="297"/>
      <c r="E7" s="298" t="str">
        <f t="shared" si="0"/>
        <v>否</v>
      </c>
    </row>
    <row r="8" ht="36" customHeight="1" spans="1:5">
      <c r="A8" s="293" t="s">
        <v>1453</v>
      </c>
      <c r="B8" s="294"/>
      <c r="C8" s="294"/>
      <c r="D8" s="297"/>
      <c r="E8" s="296" t="str">
        <f t="shared" si="0"/>
        <v>否</v>
      </c>
    </row>
    <row r="9" ht="36" customHeight="1" spans="1:5">
      <c r="A9" s="293" t="s">
        <v>1489</v>
      </c>
      <c r="B9" s="294"/>
      <c r="C9" s="294"/>
      <c r="D9" s="295"/>
      <c r="E9" s="296" t="str">
        <f t="shared" si="0"/>
        <v>否</v>
      </c>
    </row>
    <row r="10" ht="36" customHeight="1" spans="1:5">
      <c r="A10" s="293" t="s">
        <v>1587</v>
      </c>
      <c r="B10" s="294"/>
      <c r="C10" s="294"/>
      <c r="D10" s="295"/>
      <c r="E10" s="298" t="str">
        <f t="shared" si="0"/>
        <v>否</v>
      </c>
    </row>
    <row r="11" ht="36" customHeight="1" spans="1:5">
      <c r="A11" s="293" t="s">
        <v>1594</v>
      </c>
      <c r="B11" s="294"/>
      <c r="C11" s="294"/>
      <c r="D11" s="297"/>
      <c r="E11" s="296" t="str">
        <f t="shared" si="0"/>
        <v>否</v>
      </c>
    </row>
    <row r="12" ht="36" customHeight="1" spans="1:5">
      <c r="A12" s="293" t="s">
        <v>1644</v>
      </c>
      <c r="B12" s="294"/>
      <c r="C12" s="294"/>
      <c r="D12" s="297"/>
      <c r="E12" s="298" t="str">
        <f t="shared" si="0"/>
        <v>否</v>
      </c>
    </row>
    <row r="13" ht="36" customHeight="1" spans="1:5">
      <c r="A13" s="293" t="s">
        <v>1678</v>
      </c>
      <c r="B13" s="294"/>
      <c r="C13" s="294"/>
      <c r="D13" s="297"/>
      <c r="E13" s="298" t="str">
        <f t="shared" si="0"/>
        <v>否</v>
      </c>
    </row>
    <row r="14" ht="36" customHeight="1" spans="1:5">
      <c r="A14" s="293" t="s">
        <v>1713</v>
      </c>
      <c r="B14" s="294"/>
      <c r="C14" s="294"/>
      <c r="D14" s="295"/>
      <c r="E14" s="298" t="str">
        <f t="shared" si="0"/>
        <v>否</v>
      </c>
    </row>
    <row r="15" ht="36" customHeight="1" spans="1:5">
      <c r="A15" s="299" t="s">
        <v>1786</v>
      </c>
      <c r="B15" s="294"/>
      <c r="C15" s="294"/>
      <c r="D15" s="295"/>
      <c r="E15" s="298"/>
    </row>
    <row r="16" ht="36" customHeight="1" spans="1:5">
      <c r="A16" s="300" t="s">
        <v>1787</v>
      </c>
      <c r="B16" s="301"/>
      <c r="C16" s="301"/>
      <c r="D16" s="302"/>
      <c r="E16" s="296" t="str">
        <f>IF(A16&lt;&gt;"",IF(SUM(B16:C16)&lt;&gt;0,"是","否"),"是")</f>
        <v>否</v>
      </c>
    </row>
  </sheetData>
  <mergeCells count="2">
    <mergeCell ref="A1:D1"/>
    <mergeCell ref="A16:D16"/>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showGridLines="0" showZeros="0" view="pageBreakPreview" zoomScaleNormal="100" topLeftCell="A27" workbookViewId="0">
      <selection activeCell="B41" sqref="B41"/>
    </sheetView>
  </sheetViews>
  <sheetFormatPr defaultColWidth="9" defaultRowHeight="15" outlineLevelCol="4"/>
  <cols>
    <col min="1" max="1" width="50.7727272727273" style="255" customWidth="1"/>
    <col min="2" max="4" width="20.6363636363636" style="255" customWidth="1"/>
    <col min="5" max="5" width="4.21818181818182" style="255" customWidth="1"/>
    <col min="6" max="6" width="13.7727272727273" style="255"/>
    <col min="7" max="16384" width="9" style="255"/>
  </cols>
  <sheetData>
    <row r="1" ht="45" customHeight="1" spans="1:4">
      <c r="A1" s="192" t="s">
        <v>1788</v>
      </c>
      <c r="B1" s="192"/>
      <c r="C1" s="192"/>
      <c r="D1" s="192"/>
    </row>
    <row r="2" ht="20.1" customHeight="1" spans="1:4">
      <c r="A2" s="273"/>
      <c r="B2" s="274"/>
      <c r="C2" s="275"/>
      <c r="D2" s="276" t="s">
        <v>1</v>
      </c>
    </row>
    <row r="3" ht="45" customHeight="1" spans="1:5">
      <c r="A3" s="223" t="s">
        <v>1789</v>
      </c>
      <c r="B3" s="98" t="s">
        <v>4</v>
      </c>
      <c r="C3" s="98" t="s">
        <v>5</v>
      </c>
      <c r="D3" s="98" t="s">
        <v>6</v>
      </c>
      <c r="E3" s="255" t="s">
        <v>135</v>
      </c>
    </row>
    <row r="4" ht="36" customHeight="1" spans="1:5">
      <c r="A4" s="182" t="s">
        <v>1790</v>
      </c>
      <c r="B4" s="224">
        <f>SUM(B5:B22)</f>
        <v>2016</v>
      </c>
      <c r="C4" s="224">
        <f>SUM(C5:C22)</f>
        <v>1350</v>
      </c>
      <c r="D4" s="197">
        <f>IF(B4&lt;&gt;0,C4/B4-1,"")</f>
        <v>-0.330357142857143</v>
      </c>
      <c r="E4" s="277" t="str">
        <f t="shared" ref="E4:E41" si="0">IF(A4&lt;&gt;"",IF(SUM(B4:C4)&lt;&gt;0,"是","否"),"是")</f>
        <v>是</v>
      </c>
    </row>
    <row r="5" ht="36" customHeight="1" spans="1:5">
      <c r="A5" s="267" t="s">
        <v>1791</v>
      </c>
      <c r="B5" s="278"/>
      <c r="C5" s="279"/>
      <c r="D5" s="139"/>
      <c r="E5" s="277" t="str">
        <f t="shared" si="0"/>
        <v>否</v>
      </c>
    </row>
    <row r="6" ht="36" customHeight="1" spans="1:5">
      <c r="A6" s="267" t="s">
        <v>1792</v>
      </c>
      <c r="B6" s="278"/>
      <c r="C6" s="278"/>
      <c r="D6" s="139"/>
      <c r="E6" s="277" t="str">
        <f t="shared" si="0"/>
        <v>否</v>
      </c>
    </row>
    <row r="7" ht="36" customHeight="1" spans="1:5">
      <c r="A7" s="267" t="s">
        <v>1793</v>
      </c>
      <c r="B7" s="280"/>
      <c r="C7" s="279"/>
      <c r="D7" s="139"/>
      <c r="E7" s="277" t="str">
        <f t="shared" si="0"/>
        <v>否</v>
      </c>
    </row>
    <row r="8" ht="36" customHeight="1" spans="1:5">
      <c r="A8" s="267" t="s">
        <v>1794</v>
      </c>
      <c r="B8" s="278"/>
      <c r="C8" s="279"/>
      <c r="D8" s="139"/>
      <c r="E8" s="277" t="str">
        <f t="shared" si="0"/>
        <v>否</v>
      </c>
    </row>
    <row r="9" ht="36" customHeight="1" spans="1:5">
      <c r="A9" s="267" t="s">
        <v>1795</v>
      </c>
      <c r="B9" s="280"/>
      <c r="C9" s="279"/>
      <c r="D9" s="139"/>
      <c r="E9" s="277" t="str">
        <f t="shared" si="0"/>
        <v>否</v>
      </c>
    </row>
    <row r="10" ht="36" customHeight="1" spans="1:5">
      <c r="A10" s="267" t="s">
        <v>1796</v>
      </c>
      <c r="B10" s="278"/>
      <c r="C10" s="279"/>
      <c r="D10" s="139"/>
      <c r="E10" s="277" t="str">
        <f t="shared" si="0"/>
        <v>否</v>
      </c>
    </row>
    <row r="11" ht="36" customHeight="1" spans="1:5">
      <c r="A11" s="267" t="s">
        <v>1797</v>
      </c>
      <c r="B11" s="278"/>
      <c r="C11" s="279"/>
      <c r="D11" s="139"/>
      <c r="E11" s="277" t="str">
        <f t="shared" si="0"/>
        <v>否</v>
      </c>
    </row>
    <row r="12" ht="36" customHeight="1" spans="1:5">
      <c r="A12" s="267" t="s">
        <v>1798</v>
      </c>
      <c r="B12" s="278"/>
      <c r="C12" s="279"/>
      <c r="D12" s="139"/>
      <c r="E12" s="277" t="str">
        <f t="shared" si="0"/>
        <v>否</v>
      </c>
    </row>
    <row r="13" ht="36" customHeight="1" spans="1:5">
      <c r="A13" s="267" t="s">
        <v>1799</v>
      </c>
      <c r="B13" s="281"/>
      <c r="C13" s="278"/>
      <c r="D13" s="139"/>
      <c r="E13" s="277" t="str">
        <f t="shared" si="0"/>
        <v>否</v>
      </c>
    </row>
    <row r="14" ht="36" customHeight="1" spans="1:5">
      <c r="A14" s="267" t="s">
        <v>1800</v>
      </c>
      <c r="B14" s="281"/>
      <c r="C14" s="279"/>
      <c r="D14" s="139"/>
      <c r="E14" s="277" t="str">
        <f t="shared" si="0"/>
        <v>否</v>
      </c>
    </row>
    <row r="15" ht="36" customHeight="1" spans="1:5">
      <c r="A15" s="267" t="s">
        <v>1801</v>
      </c>
      <c r="B15" s="281"/>
      <c r="C15" s="282"/>
      <c r="D15" s="139"/>
      <c r="E15" s="277" t="str">
        <f t="shared" si="0"/>
        <v>否</v>
      </c>
    </row>
    <row r="16" ht="36" customHeight="1" spans="1:5">
      <c r="A16" s="267" t="s">
        <v>1802</v>
      </c>
      <c r="B16" s="281"/>
      <c r="C16" s="282"/>
      <c r="D16" s="139"/>
      <c r="E16" s="277" t="str">
        <f t="shared" si="0"/>
        <v>否</v>
      </c>
    </row>
    <row r="17" ht="36" customHeight="1" spans="1:5">
      <c r="A17" s="267" t="s">
        <v>1803</v>
      </c>
      <c r="B17" s="278"/>
      <c r="C17" s="279"/>
      <c r="D17" s="139"/>
      <c r="E17" s="277" t="str">
        <f t="shared" si="0"/>
        <v>否</v>
      </c>
    </row>
    <row r="18" ht="36" customHeight="1" spans="1:5">
      <c r="A18" s="267" t="s">
        <v>1804</v>
      </c>
      <c r="B18" s="281"/>
      <c r="C18" s="282"/>
      <c r="D18" s="139"/>
      <c r="E18" s="277" t="str">
        <f t="shared" si="0"/>
        <v>否</v>
      </c>
    </row>
    <row r="19" ht="36" customHeight="1" spans="1:5">
      <c r="A19" s="267" t="s">
        <v>1805</v>
      </c>
      <c r="B19" s="281"/>
      <c r="C19" s="282"/>
      <c r="D19" s="139"/>
      <c r="E19" s="277" t="str">
        <f t="shared" si="0"/>
        <v>否</v>
      </c>
    </row>
    <row r="20" ht="36" customHeight="1" spans="1:5">
      <c r="A20" s="267" t="s">
        <v>1806</v>
      </c>
      <c r="B20" s="278"/>
      <c r="C20" s="282"/>
      <c r="D20" s="139" t="str">
        <f>IF(B20&gt;0,C20/B20-1,IF(B20&lt;0,-(C20/B20-1),""))</f>
        <v/>
      </c>
      <c r="E20" s="277" t="str">
        <f t="shared" si="0"/>
        <v>否</v>
      </c>
    </row>
    <row r="21" ht="36" customHeight="1" spans="1:5">
      <c r="A21" s="267" t="s">
        <v>1807</v>
      </c>
      <c r="B21" s="281"/>
      <c r="C21" s="279"/>
      <c r="D21" s="139"/>
      <c r="E21" s="277" t="str">
        <f t="shared" si="0"/>
        <v>否</v>
      </c>
    </row>
    <row r="22" ht="36" customHeight="1" spans="1:5">
      <c r="A22" s="267" t="s">
        <v>1808</v>
      </c>
      <c r="B22" s="235">
        <v>2016</v>
      </c>
      <c r="C22" s="235">
        <v>1350</v>
      </c>
      <c r="D22" s="236">
        <f>IF(B22&lt;&gt;0,C22/B22-1,"")</f>
        <v>-0.330357142857143</v>
      </c>
      <c r="E22" s="277" t="str">
        <f t="shared" si="0"/>
        <v>是</v>
      </c>
    </row>
    <row r="23" ht="36" customHeight="1" spans="1:5">
      <c r="A23" s="182" t="s">
        <v>1809</v>
      </c>
      <c r="B23" s="247"/>
      <c r="C23" s="247"/>
      <c r="D23" s="248"/>
      <c r="E23" s="277" t="str">
        <f t="shared" si="0"/>
        <v>否</v>
      </c>
    </row>
    <row r="24" ht="36" customHeight="1" spans="1:5">
      <c r="A24" s="206" t="s">
        <v>1810</v>
      </c>
      <c r="B24" s="281"/>
      <c r="C24" s="279"/>
      <c r="D24" s="139"/>
      <c r="E24" s="277" t="str">
        <f t="shared" si="0"/>
        <v>否</v>
      </c>
    </row>
    <row r="25" ht="36" customHeight="1" spans="1:5">
      <c r="A25" s="206" t="s">
        <v>1811</v>
      </c>
      <c r="B25" s="281"/>
      <c r="C25" s="279"/>
      <c r="D25" s="139"/>
      <c r="E25" s="277" t="str">
        <f t="shared" si="0"/>
        <v>否</v>
      </c>
    </row>
    <row r="26" ht="36" customHeight="1" spans="1:5">
      <c r="A26" s="206" t="s">
        <v>1812</v>
      </c>
      <c r="B26" s="281"/>
      <c r="C26" s="279"/>
      <c r="D26" s="139"/>
      <c r="E26" s="277" t="str">
        <f t="shared" si="0"/>
        <v>否</v>
      </c>
    </row>
    <row r="27" ht="36" customHeight="1" spans="1:5">
      <c r="A27" s="206" t="s">
        <v>1813</v>
      </c>
      <c r="B27" s="281"/>
      <c r="C27" s="279"/>
      <c r="D27" s="139"/>
      <c r="E27" s="277" t="str">
        <f t="shared" si="0"/>
        <v>否</v>
      </c>
    </row>
    <row r="28" ht="36" customHeight="1" spans="1:5">
      <c r="A28" s="182" t="s">
        <v>1814</v>
      </c>
      <c r="B28" s="247"/>
      <c r="C28" s="247"/>
      <c r="D28" s="248"/>
      <c r="E28" s="277" t="str">
        <f t="shared" si="0"/>
        <v>否</v>
      </c>
    </row>
    <row r="29" ht="36" customHeight="1" spans="1:5">
      <c r="A29" s="206" t="s">
        <v>1815</v>
      </c>
      <c r="B29" s="281"/>
      <c r="C29" s="279"/>
      <c r="D29" s="139"/>
      <c r="E29" s="277" t="str">
        <f t="shared" si="0"/>
        <v>否</v>
      </c>
    </row>
    <row r="30" ht="36" customHeight="1" spans="1:5">
      <c r="A30" s="206" t="s">
        <v>1816</v>
      </c>
      <c r="B30" s="278"/>
      <c r="C30" s="279"/>
      <c r="D30" s="139"/>
      <c r="E30" s="277" t="str">
        <f t="shared" si="0"/>
        <v>否</v>
      </c>
    </row>
    <row r="31" ht="36" customHeight="1" spans="1:5">
      <c r="A31" s="206" t="s">
        <v>1817</v>
      </c>
      <c r="B31" s="281"/>
      <c r="C31" s="279"/>
      <c r="D31" s="139"/>
      <c r="E31" s="277" t="str">
        <f t="shared" si="0"/>
        <v>否</v>
      </c>
    </row>
    <row r="32" ht="36" customHeight="1" spans="1:5">
      <c r="A32" s="182" t="s">
        <v>1818</v>
      </c>
      <c r="B32" s="247"/>
      <c r="C32" s="247"/>
      <c r="D32" s="248"/>
      <c r="E32" s="277" t="str">
        <f t="shared" si="0"/>
        <v>否</v>
      </c>
    </row>
    <row r="33" ht="36" customHeight="1" spans="1:5">
      <c r="A33" s="206" t="s">
        <v>1819</v>
      </c>
      <c r="B33" s="278"/>
      <c r="C33" s="283"/>
      <c r="D33" s="139"/>
      <c r="E33" s="277" t="str">
        <f t="shared" si="0"/>
        <v>否</v>
      </c>
    </row>
    <row r="34" ht="36" customHeight="1" spans="1:5">
      <c r="A34" s="206" t="s">
        <v>1820</v>
      </c>
      <c r="B34" s="281"/>
      <c r="C34" s="283"/>
      <c r="D34" s="139"/>
      <c r="E34" s="277" t="str">
        <f t="shared" si="0"/>
        <v>否</v>
      </c>
    </row>
    <row r="35" ht="36" customHeight="1" spans="1:5">
      <c r="A35" s="206" t="s">
        <v>1821</v>
      </c>
      <c r="B35" s="281"/>
      <c r="C35" s="282"/>
      <c r="D35" s="139"/>
      <c r="E35" s="277" t="str">
        <f t="shared" si="0"/>
        <v>否</v>
      </c>
    </row>
    <row r="36" ht="36" customHeight="1" spans="1:5">
      <c r="A36" s="182" t="s">
        <v>1822</v>
      </c>
      <c r="B36" s="284"/>
      <c r="C36" s="285"/>
      <c r="D36" s="248"/>
      <c r="E36" s="277" t="str">
        <f t="shared" si="0"/>
        <v>否</v>
      </c>
    </row>
    <row r="37" ht="36" customHeight="1" spans="1:5">
      <c r="A37" s="246" t="s">
        <v>1823</v>
      </c>
      <c r="B37" s="247">
        <v>2016</v>
      </c>
      <c r="C37" s="247">
        <v>1350</v>
      </c>
      <c r="D37" s="248">
        <v>-0.33</v>
      </c>
      <c r="E37" s="277" t="str">
        <f t="shared" si="0"/>
        <v>是</v>
      </c>
    </row>
    <row r="38" ht="36" customHeight="1" spans="1:5">
      <c r="A38" s="286" t="s">
        <v>59</v>
      </c>
      <c r="B38" s="101">
        <v>744</v>
      </c>
      <c r="C38" s="101">
        <v>744</v>
      </c>
      <c r="D38" s="248"/>
      <c r="E38" s="277" t="str">
        <f t="shared" si="0"/>
        <v>是</v>
      </c>
    </row>
    <row r="39" ht="36" customHeight="1" spans="1:5">
      <c r="A39" s="250" t="s">
        <v>1824</v>
      </c>
      <c r="B39" s="213">
        <v>1196</v>
      </c>
      <c r="C39" s="101">
        <v>652</v>
      </c>
      <c r="D39" s="248"/>
      <c r="E39" s="277" t="str">
        <f t="shared" si="0"/>
        <v>是</v>
      </c>
    </row>
    <row r="40" ht="36" customHeight="1" spans="1:5">
      <c r="A40" s="286" t="s">
        <v>1825</v>
      </c>
      <c r="B40" s="278"/>
      <c r="C40" s="283"/>
      <c r="D40" s="248"/>
      <c r="E40" s="277" t="str">
        <f t="shared" si="0"/>
        <v>否</v>
      </c>
    </row>
    <row r="41" ht="36" customHeight="1" spans="1:5">
      <c r="A41" s="246" t="s">
        <v>66</v>
      </c>
      <c r="B41" s="224">
        <f>SUM(B37:B40)</f>
        <v>3956</v>
      </c>
      <c r="C41" s="224">
        <f>SUM(C37:C40)</f>
        <v>2746</v>
      </c>
      <c r="D41" s="248"/>
      <c r="E41" s="277" t="str">
        <f t="shared" si="0"/>
        <v>是</v>
      </c>
    </row>
    <row r="42" spans="2:2">
      <c r="B42" s="272"/>
    </row>
    <row r="43" spans="2:3">
      <c r="B43" s="272"/>
      <c r="C43" s="272"/>
    </row>
    <row r="44" spans="2:2">
      <c r="B44" s="272"/>
    </row>
    <row r="45" spans="2:3">
      <c r="B45" s="272"/>
      <c r="C45" s="272"/>
    </row>
    <row r="46" spans="2:2">
      <c r="B46" s="272"/>
    </row>
    <row r="47" spans="2:2">
      <c r="B47" s="272"/>
    </row>
    <row r="48" spans="2:3">
      <c r="B48" s="272"/>
      <c r="C48" s="272"/>
    </row>
    <row r="49" spans="2:2">
      <c r="B49" s="272"/>
    </row>
    <row r="50" spans="2:2">
      <c r="B50" s="272"/>
    </row>
    <row r="51" spans="2:2">
      <c r="B51" s="272"/>
    </row>
    <row r="52" spans="2:2">
      <c r="B52" s="272"/>
    </row>
    <row r="53" spans="2:3">
      <c r="B53" s="272"/>
      <c r="C53" s="272"/>
    </row>
    <row r="54" spans="2:2">
      <c r="B54" s="272"/>
    </row>
  </sheetData>
  <autoFilter ref="A3:E41">
    <extLst/>
  </autoFilter>
  <mergeCells count="1">
    <mergeCell ref="A1:D1"/>
  </mergeCells>
  <conditionalFormatting sqref="D22">
    <cfRule type="cellIs" dxfId="3" priority="1" stopIfTrue="1" operator="lessThanOrEqual">
      <formula>-1</formula>
    </cfRule>
  </conditionalFormatting>
  <conditionalFormatting sqref="E3:F4 F5:F39 E5:E41">
    <cfRule type="cellIs" dxfId="4" priority="3" stopIfTrue="1" operator="lessThanOrEqual">
      <formula>-1</formula>
    </cfRule>
  </conditionalFormatting>
  <conditionalFormatting sqref="E4:F4 F5:F7 E5:E41">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GridLines="0" showZeros="0" view="pageBreakPreview" zoomScaleNormal="100" topLeftCell="A16" workbookViewId="0">
      <selection activeCell="J21" sqref="J21"/>
    </sheetView>
  </sheetViews>
  <sheetFormatPr defaultColWidth="9" defaultRowHeight="15" outlineLevelCol="4"/>
  <cols>
    <col min="1" max="1" width="50.7727272727273" style="216" customWidth="1"/>
    <col min="2" max="2" width="20.6363636363636" style="216" customWidth="1"/>
    <col min="3" max="3" width="20.6363636363636" style="255" customWidth="1"/>
    <col min="4" max="4" width="20.6363636363636" style="216" customWidth="1"/>
    <col min="5" max="5" width="4.77272727272727" style="216" customWidth="1"/>
    <col min="6" max="16384" width="9" style="216"/>
  </cols>
  <sheetData>
    <row r="1" ht="45" customHeight="1" spans="1:5">
      <c r="A1" s="256" t="s">
        <v>1826</v>
      </c>
      <c r="B1" s="256"/>
      <c r="C1" s="256"/>
      <c r="D1" s="256"/>
      <c r="E1" s="257"/>
    </row>
    <row r="2" ht="20.1" customHeight="1" spans="1:5">
      <c r="A2" s="258"/>
      <c r="B2" s="258"/>
      <c r="C2" s="258"/>
      <c r="D2" s="259" t="s">
        <v>1</v>
      </c>
      <c r="E2" s="260"/>
    </row>
    <row r="3" ht="45" customHeight="1" spans="1:5">
      <c r="A3" s="261" t="s">
        <v>3</v>
      </c>
      <c r="B3" s="196" t="s">
        <v>4</v>
      </c>
      <c r="C3" s="196" t="s">
        <v>5</v>
      </c>
      <c r="D3" s="196" t="s">
        <v>6</v>
      </c>
      <c r="E3" s="262" t="s">
        <v>135</v>
      </c>
    </row>
    <row r="4" ht="35.1" customHeight="1" spans="1:5">
      <c r="A4" s="182" t="s">
        <v>1827</v>
      </c>
      <c r="B4" s="101">
        <f>SUM(B5:B7)</f>
        <v>898</v>
      </c>
      <c r="C4" s="101">
        <f>SUM(C5:C7)</f>
        <v>917</v>
      </c>
      <c r="D4" s="197">
        <f t="shared" ref="D4:D6" si="0">IF(B4&lt;&gt;0,C4/B4-1,"")</f>
        <v>0.0211581291759466</v>
      </c>
      <c r="E4" s="263" t="str">
        <f t="shared" ref="E4:E28" si="1">IF(A4&lt;&gt;"",IF(SUM(B4:C4)&lt;&gt;0,"是","否"),"是")</f>
        <v>是</v>
      </c>
    </row>
    <row r="5" ht="35.1" customHeight="1" spans="1:5">
      <c r="A5" s="184" t="s">
        <v>1828</v>
      </c>
      <c r="B5" s="198">
        <v>68</v>
      </c>
      <c r="C5" s="198">
        <v>231</v>
      </c>
      <c r="D5" s="199">
        <f t="shared" si="0"/>
        <v>2.39705882352941</v>
      </c>
      <c r="E5" s="263" t="str">
        <f t="shared" si="1"/>
        <v>是</v>
      </c>
    </row>
    <row r="6" ht="35.1" customHeight="1" spans="1:5">
      <c r="A6" s="184" t="s">
        <v>1829</v>
      </c>
      <c r="B6" s="198">
        <v>830</v>
      </c>
      <c r="C6" s="198">
        <v>686</v>
      </c>
      <c r="D6" s="199">
        <f t="shared" si="0"/>
        <v>-0.173493975903614</v>
      </c>
      <c r="E6" s="263" t="str">
        <f t="shared" si="1"/>
        <v>是</v>
      </c>
    </row>
    <row r="7" ht="35.1" customHeight="1" spans="1:5">
      <c r="A7" s="184" t="s">
        <v>1830</v>
      </c>
      <c r="B7" s="264"/>
      <c r="C7" s="264"/>
      <c r="D7" s="228"/>
      <c r="E7" s="263" t="str">
        <f t="shared" si="1"/>
        <v>否</v>
      </c>
    </row>
    <row r="8" ht="35.1" customHeight="1" spans="1:5">
      <c r="A8" s="184" t="s">
        <v>1831</v>
      </c>
      <c r="B8" s="264"/>
      <c r="C8" s="264"/>
      <c r="D8" s="228"/>
      <c r="E8" s="263" t="str">
        <f t="shared" si="1"/>
        <v>否</v>
      </c>
    </row>
    <row r="9" ht="35.1" customHeight="1" spans="1:5">
      <c r="A9" s="184" t="s">
        <v>1832</v>
      </c>
      <c r="B9" s="265"/>
      <c r="C9" s="265"/>
      <c r="D9" s="228" t="str">
        <f>IF(B9&gt;0,C9/B9-1,IF(B9&lt;0,-(C9/B9-1),""))</f>
        <v/>
      </c>
      <c r="E9" s="263" t="str">
        <f t="shared" si="1"/>
        <v>否</v>
      </c>
    </row>
    <row r="10" ht="35.1" customHeight="1" spans="1:5">
      <c r="A10" s="184" t="s">
        <v>1833</v>
      </c>
      <c r="B10" s="264"/>
      <c r="C10" s="264"/>
      <c r="D10" s="228"/>
      <c r="E10" s="263" t="str">
        <f t="shared" si="1"/>
        <v>否</v>
      </c>
    </row>
    <row r="11" ht="35.1" customHeight="1" spans="1:5">
      <c r="A11" s="182" t="s">
        <v>1834</v>
      </c>
      <c r="B11" s="266"/>
      <c r="C11" s="266"/>
      <c r="D11" s="245"/>
      <c r="E11" s="263" t="str">
        <f t="shared" si="1"/>
        <v>否</v>
      </c>
    </row>
    <row r="12" ht="35.1" customHeight="1" spans="1:5">
      <c r="A12" s="184" t="s">
        <v>1835</v>
      </c>
      <c r="B12" s="264"/>
      <c r="C12" s="264"/>
      <c r="D12" s="228"/>
      <c r="E12" s="263" t="str">
        <f t="shared" si="1"/>
        <v>否</v>
      </c>
    </row>
    <row r="13" ht="35.1" customHeight="1" spans="1:5">
      <c r="A13" s="184" t="s">
        <v>1836</v>
      </c>
      <c r="B13" s="264"/>
      <c r="C13" s="264"/>
      <c r="D13" s="228"/>
      <c r="E13" s="263" t="str">
        <f t="shared" si="1"/>
        <v>否</v>
      </c>
    </row>
    <row r="14" ht="35.1" customHeight="1" spans="1:5">
      <c r="A14" s="184" t="s">
        <v>1837</v>
      </c>
      <c r="B14" s="265"/>
      <c r="C14" s="265"/>
      <c r="D14" s="228" t="str">
        <f>IF(B14&gt;0,C14/B14-1,IF(B14&lt;0,-(C14/B14-1),""))</f>
        <v/>
      </c>
      <c r="E14" s="263" t="str">
        <f t="shared" si="1"/>
        <v>否</v>
      </c>
    </row>
    <row r="15" ht="35.1" customHeight="1" spans="1:5">
      <c r="A15" s="184" t="s">
        <v>1838</v>
      </c>
      <c r="B15" s="265"/>
      <c r="C15" s="265"/>
      <c r="D15" s="228" t="str">
        <f>IF(B15&gt;0,C15/B15-1,IF(B15&lt;0,-(C15/B15-1),""))</f>
        <v/>
      </c>
      <c r="E15" s="263" t="str">
        <f t="shared" si="1"/>
        <v>否</v>
      </c>
    </row>
    <row r="16" ht="35.1" customHeight="1" spans="1:5">
      <c r="A16" s="184" t="s">
        <v>1839</v>
      </c>
      <c r="B16" s="264"/>
      <c r="C16" s="264"/>
      <c r="D16" s="228"/>
      <c r="E16" s="263" t="str">
        <f t="shared" si="1"/>
        <v>否</v>
      </c>
    </row>
    <row r="17" s="254" customFormat="1" ht="35.1" customHeight="1" spans="1:5">
      <c r="A17" s="182" t="s">
        <v>1840</v>
      </c>
      <c r="B17" s="266"/>
      <c r="C17" s="266"/>
      <c r="D17" s="245"/>
      <c r="E17" s="263" t="str">
        <f t="shared" si="1"/>
        <v>否</v>
      </c>
    </row>
    <row r="18" ht="35.1" customHeight="1" spans="1:5">
      <c r="A18" s="184" t="s">
        <v>1841</v>
      </c>
      <c r="B18" s="264"/>
      <c r="C18" s="264"/>
      <c r="D18" s="245"/>
      <c r="E18" s="263" t="str">
        <f t="shared" si="1"/>
        <v>否</v>
      </c>
    </row>
    <row r="19" ht="35.1" customHeight="1" spans="1:5">
      <c r="A19" s="182" t="s">
        <v>1842</v>
      </c>
      <c r="B19" s="266"/>
      <c r="C19" s="266"/>
      <c r="D19" s="245"/>
      <c r="E19" s="263" t="str">
        <f t="shared" si="1"/>
        <v>否</v>
      </c>
    </row>
    <row r="20" ht="35.1" customHeight="1" spans="1:5">
      <c r="A20" s="267" t="s">
        <v>1843</v>
      </c>
      <c r="B20" s="264"/>
      <c r="C20" s="264"/>
      <c r="D20" s="228"/>
      <c r="E20" s="263" t="str">
        <f t="shared" si="1"/>
        <v>否</v>
      </c>
    </row>
    <row r="21" ht="35.1" customHeight="1" spans="1:5">
      <c r="A21" s="182" t="s">
        <v>1844</v>
      </c>
      <c r="B21" s="101">
        <f>B22</f>
        <v>1903</v>
      </c>
      <c r="C21" s="101">
        <f>C22</f>
        <v>1289</v>
      </c>
      <c r="D21" s="207">
        <f t="shared" ref="D21:D23" si="2">IF(B21&lt;&gt;0,C21/B21-1,"")</f>
        <v>-0.32264844981608</v>
      </c>
      <c r="E21" s="263" t="str">
        <f t="shared" si="1"/>
        <v>是</v>
      </c>
    </row>
    <row r="22" ht="35.1" customHeight="1" spans="1:5">
      <c r="A22" s="184" t="s">
        <v>1845</v>
      </c>
      <c r="B22" s="198">
        <v>1903</v>
      </c>
      <c r="C22" s="198">
        <v>1289</v>
      </c>
      <c r="D22" s="199">
        <f t="shared" si="2"/>
        <v>-0.32264844981608</v>
      </c>
      <c r="E22" s="263" t="str">
        <f t="shared" si="1"/>
        <v>是</v>
      </c>
    </row>
    <row r="23" ht="35.1" customHeight="1" spans="1:5">
      <c r="A23" s="246" t="s">
        <v>1846</v>
      </c>
      <c r="B23" s="266">
        <f>B4+B21</f>
        <v>2801</v>
      </c>
      <c r="C23" s="266">
        <f>C4+C21</f>
        <v>2206</v>
      </c>
      <c r="D23" s="207">
        <f t="shared" si="2"/>
        <v>-0.212424134237772</v>
      </c>
      <c r="E23" s="263" t="str">
        <f t="shared" si="1"/>
        <v>是</v>
      </c>
    </row>
    <row r="24" ht="35.1" customHeight="1" spans="1:5">
      <c r="A24" s="268" t="s">
        <v>120</v>
      </c>
      <c r="B24" s="101">
        <f>SUM(B25:B26)</f>
        <v>503</v>
      </c>
      <c r="C24" s="101">
        <f>SUM(C25:C26)</f>
        <v>540</v>
      </c>
      <c r="D24" s="245"/>
      <c r="E24" s="263" t="str">
        <f t="shared" si="1"/>
        <v>是</v>
      </c>
    </row>
    <row r="25" ht="35.1" customHeight="1" spans="1:5">
      <c r="A25" s="269" t="s">
        <v>1847</v>
      </c>
      <c r="B25" s="211"/>
      <c r="C25" s="198"/>
      <c r="D25" s="245"/>
      <c r="E25" s="263" t="str">
        <f t="shared" si="1"/>
        <v>否</v>
      </c>
    </row>
    <row r="26" ht="35.1" customHeight="1" spans="1:5">
      <c r="A26" s="270" t="s">
        <v>1848</v>
      </c>
      <c r="B26" s="211">
        <v>503</v>
      </c>
      <c r="C26" s="211">
        <v>540</v>
      </c>
      <c r="D26" s="245"/>
      <c r="E26" s="263" t="str">
        <f t="shared" si="1"/>
        <v>是</v>
      </c>
    </row>
    <row r="27" ht="35.1" customHeight="1" spans="1:5">
      <c r="A27" s="271" t="s">
        <v>1849</v>
      </c>
      <c r="B27" s="213">
        <v>652</v>
      </c>
      <c r="C27" s="101"/>
      <c r="D27" s="245"/>
      <c r="E27" s="263" t="str">
        <f t="shared" si="1"/>
        <v>是</v>
      </c>
    </row>
    <row r="28" ht="35.1" customHeight="1" spans="1:5">
      <c r="A28" s="208" t="s">
        <v>127</v>
      </c>
      <c r="B28" s="101">
        <f>B23+B24+B27</f>
        <v>3956</v>
      </c>
      <c r="C28" s="101">
        <f>C23+C24+C27</f>
        <v>2746</v>
      </c>
      <c r="D28" s="245"/>
      <c r="E28" s="263" t="str">
        <f t="shared" si="1"/>
        <v>是</v>
      </c>
    </row>
    <row r="29" spans="2:2">
      <c r="B29" s="252"/>
    </row>
    <row r="30" spans="2:3">
      <c r="B30" s="252"/>
      <c r="C30" s="272"/>
    </row>
    <row r="31" spans="2:2">
      <c r="B31" s="252"/>
    </row>
    <row r="32" spans="2:3">
      <c r="B32" s="252"/>
      <c r="C32" s="272"/>
    </row>
    <row r="33" spans="2:2">
      <c r="B33" s="252"/>
    </row>
    <row r="34" spans="2:2">
      <c r="B34" s="252"/>
    </row>
    <row r="35" spans="2:3">
      <c r="B35" s="252"/>
      <c r="C35" s="272"/>
    </row>
    <row r="36" spans="2:2">
      <c r="B36" s="252"/>
    </row>
    <row r="37" spans="2:2">
      <c r="B37" s="252"/>
    </row>
    <row r="38" spans="2:2">
      <c r="B38" s="252"/>
    </row>
    <row r="39" spans="2:2">
      <c r="B39" s="252"/>
    </row>
    <row r="40" spans="2:3">
      <c r="B40" s="252"/>
      <c r="C40" s="272"/>
    </row>
    <row r="41" spans="2:2">
      <c r="B41" s="252"/>
    </row>
  </sheetData>
  <autoFilter ref="A3:E28">
    <extLst/>
  </autoFilter>
  <mergeCells count="1">
    <mergeCell ref="A1:D1"/>
  </mergeCells>
  <conditionalFormatting sqref="E29">
    <cfRule type="cellIs" dxfId="4" priority="1" stopIfTrue="1" operator="lessThanOrEqual">
      <formula>-1</formula>
    </cfRule>
  </conditionalFormatting>
  <conditionalFormatting sqref="E3:E29 D5:D22 D24:D28">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showZeros="0" view="pageBreakPreview" zoomScaleNormal="100" workbookViewId="0">
      <selection activeCell="J21" sqref="J21"/>
    </sheetView>
  </sheetViews>
  <sheetFormatPr defaultColWidth="9" defaultRowHeight="21" outlineLevelCol="4"/>
  <cols>
    <col min="1" max="1" width="52.6636363636364" style="216" customWidth="1"/>
    <col min="2" max="2" width="20.6363636363636" style="216" customWidth="1"/>
    <col min="3" max="3" width="20.6363636363636" style="217" customWidth="1"/>
    <col min="4" max="4" width="20.6363636363636" style="216" customWidth="1"/>
    <col min="5" max="5" width="4.44545454545455" style="216" customWidth="1"/>
    <col min="6" max="16384" width="9" style="216"/>
  </cols>
  <sheetData>
    <row r="1" ht="45" customHeight="1" spans="1:4">
      <c r="A1" s="218" t="s">
        <v>1850</v>
      </c>
      <c r="B1" s="218"/>
      <c r="C1" s="219"/>
      <c r="D1" s="218"/>
    </row>
    <row r="2" ht="20.1" customHeight="1" spans="1:4">
      <c r="A2" s="220"/>
      <c r="B2" s="220"/>
      <c r="C2" s="221"/>
      <c r="D2" s="222" t="s">
        <v>1</v>
      </c>
    </row>
    <row r="3" ht="45" customHeight="1" spans="1:5">
      <c r="A3" s="223" t="s">
        <v>1789</v>
      </c>
      <c r="B3" s="196" t="s">
        <v>4</v>
      </c>
      <c r="C3" s="196" t="s">
        <v>5</v>
      </c>
      <c r="D3" s="196" t="s">
        <v>6</v>
      </c>
      <c r="E3" s="216" t="s">
        <v>135</v>
      </c>
    </row>
    <row r="4" ht="36" customHeight="1" spans="1:5">
      <c r="A4" s="182" t="s">
        <v>1851</v>
      </c>
      <c r="B4" s="224">
        <f>SUM(B5:B22)</f>
        <v>2016</v>
      </c>
      <c r="C4" s="224">
        <f>SUM(C5:C22)</f>
        <v>1350</v>
      </c>
      <c r="D4" s="197">
        <f>IF(B4&lt;&gt;0,C4/B4-1,"")</f>
        <v>-0.330357142857143</v>
      </c>
      <c r="E4" s="168" t="str">
        <f t="shared" ref="E4:E35" si="0">IF(A4&lt;&gt;"",IF(SUM(B4:C4)&lt;&gt;0,"是","否"),"是")</f>
        <v>是</v>
      </c>
    </row>
    <row r="5" ht="36" customHeight="1" spans="1:5">
      <c r="A5" s="206" t="s">
        <v>1791</v>
      </c>
      <c r="B5" s="120"/>
      <c r="C5" s="225"/>
      <c r="D5" s="226"/>
      <c r="E5" s="168" t="str">
        <f t="shared" si="0"/>
        <v>否</v>
      </c>
    </row>
    <row r="6" ht="36" customHeight="1" spans="1:5">
      <c r="A6" s="206" t="s">
        <v>1792</v>
      </c>
      <c r="B6" s="202"/>
      <c r="C6" s="227"/>
      <c r="D6" s="228" t="str">
        <f>IF(B6&gt;0,C6/B6-1,IF(B6&lt;0,-(C6/B6-1),""))</f>
        <v/>
      </c>
      <c r="E6" s="168" t="str">
        <f t="shared" si="0"/>
        <v>否</v>
      </c>
    </row>
    <row r="7" ht="36" customHeight="1" spans="1:5">
      <c r="A7" s="206" t="s">
        <v>1793</v>
      </c>
      <c r="B7" s="229"/>
      <c r="C7" s="225"/>
      <c r="D7" s="230"/>
      <c r="E7" s="168" t="str">
        <f t="shared" si="0"/>
        <v>否</v>
      </c>
    </row>
    <row r="8" ht="36" customHeight="1" spans="1:5">
      <c r="A8" s="206" t="s">
        <v>1794</v>
      </c>
      <c r="B8" s="231"/>
      <c r="C8" s="227">
        <v>0</v>
      </c>
      <c r="D8" s="228" t="str">
        <f>IF(B8&gt;0,C8/B8-1,IF(B8&lt;0,-(C8/B8-1),""))</f>
        <v/>
      </c>
      <c r="E8" s="168" t="str">
        <f t="shared" si="0"/>
        <v>否</v>
      </c>
    </row>
    <row r="9" ht="36" customHeight="1" spans="1:5">
      <c r="A9" s="206" t="s">
        <v>1795</v>
      </c>
      <c r="B9" s="229"/>
      <c r="C9" s="225"/>
      <c r="D9" s="230"/>
      <c r="E9" s="168" t="str">
        <f t="shared" si="0"/>
        <v>否</v>
      </c>
    </row>
    <row r="10" ht="36" customHeight="1" spans="1:5">
      <c r="A10" s="206" t="s">
        <v>1798</v>
      </c>
      <c r="B10" s="232"/>
      <c r="C10" s="225"/>
      <c r="D10" s="228"/>
      <c r="E10" s="168" t="str">
        <f t="shared" si="0"/>
        <v>否</v>
      </c>
    </row>
    <row r="11" ht="36" customHeight="1" spans="1:5">
      <c r="A11" s="206" t="s">
        <v>1799</v>
      </c>
      <c r="B11" s="232"/>
      <c r="C11" s="233"/>
      <c r="D11" s="230"/>
      <c r="E11" s="168" t="str">
        <f t="shared" si="0"/>
        <v>否</v>
      </c>
    </row>
    <row r="12" ht="36" customHeight="1" spans="1:5">
      <c r="A12" s="206" t="s">
        <v>1800</v>
      </c>
      <c r="B12" s="229"/>
      <c r="C12" s="234"/>
      <c r="D12" s="230"/>
      <c r="E12" s="168" t="str">
        <f t="shared" si="0"/>
        <v>否</v>
      </c>
    </row>
    <row r="13" ht="36" customHeight="1" spans="1:5">
      <c r="A13" s="206" t="s">
        <v>1801</v>
      </c>
      <c r="B13" s="229"/>
      <c r="C13" s="225"/>
      <c r="D13" s="230"/>
      <c r="E13" s="168" t="str">
        <f t="shared" si="0"/>
        <v>否</v>
      </c>
    </row>
    <row r="14" ht="36" customHeight="1" spans="1:5">
      <c r="A14" s="206" t="s">
        <v>1797</v>
      </c>
      <c r="B14" s="229"/>
      <c r="C14" s="225"/>
      <c r="D14" s="230"/>
      <c r="E14" s="168" t="str">
        <f t="shared" si="0"/>
        <v>否</v>
      </c>
    </row>
    <row r="15" ht="36" customHeight="1" spans="1:5">
      <c r="A15" s="206" t="s">
        <v>1852</v>
      </c>
      <c r="B15" s="229"/>
      <c r="C15" s="233"/>
      <c r="D15" s="230"/>
      <c r="E15" s="168" t="str">
        <f t="shared" si="0"/>
        <v>否</v>
      </c>
    </row>
    <row r="16" ht="36" customHeight="1" spans="1:5">
      <c r="A16" s="206" t="s">
        <v>1803</v>
      </c>
      <c r="B16" s="229"/>
      <c r="C16" s="225"/>
      <c r="D16" s="230"/>
      <c r="E16" s="168" t="str">
        <f t="shared" si="0"/>
        <v>否</v>
      </c>
    </row>
    <row r="17" ht="36" customHeight="1" spans="1:5">
      <c r="A17" s="206" t="s">
        <v>1804</v>
      </c>
      <c r="B17" s="229"/>
      <c r="C17" s="225"/>
      <c r="D17" s="230"/>
      <c r="E17" s="168" t="str">
        <f t="shared" si="0"/>
        <v>否</v>
      </c>
    </row>
    <row r="18" ht="36" customHeight="1" spans="1:5">
      <c r="A18" s="206" t="s">
        <v>1805</v>
      </c>
      <c r="B18" s="229"/>
      <c r="C18" s="225"/>
      <c r="D18" s="230"/>
      <c r="E18" s="168" t="str">
        <f t="shared" si="0"/>
        <v>否</v>
      </c>
    </row>
    <row r="19" ht="36" customHeight="1" spans="1:5">
      <c r="A19" s="206" t="s">
        <v>1807</v>
      </c>
      <c r="B19" s="231"/>
      <c r="C19" s="227"/>
      <c r="D19" s="228" t="str">
        <f t="shared" ref="D19:D27" si="1">IF(B19&gt;0,C19/B19-1,IF(B19&lt;0,-(C19/B19-1),""))</f>
        <v/>
      </c>
      <c r="E19" s="168" t="str">
        <f t="shared" si="0"/>
        <v>否</v>
      </c>
    </row>
    <row r="20" ht="36" customHeight="1" spans="1:5">
      <c r="A20" s="206" t="s">
        <v>1808</v>
      </c>
      <c r="B20" s="235">
        <v>2016</v>
      </c>
      <c r="C20" s="235">
        <v>1350</v>
      </c>
      <c r="D20" s="236">
        <f>IF(B20&lt;&gt;0,C20/B20-1,"")</f>
        <v>-0.330357142857143</v>
      </c>
      <c r="E20" s="168" t="str">
        <f t="shared" si="0"/>
        <v>是</v>
      </c>
    </row>
    <row r="21" ht="36" customHeight="1" spans="1:5">
      <c r="A21" s="182" t="s">
        <v>1853</v>
      </c>
      <c r="B21" s="237"/>
      <c r="C21" s="237"/>
      <c r="D21" s="226"/>
      <c r="E21" s="168" t="str">
        <f t="shared" si="0"/>
        <v>否</v>
      </c>
    </row>
    <row r="22" ht="36" customHeight="1" spans="1:5">
      <c r="A22" s="206" t="s">
        <v>1810</v>
      </c>
      <c r="B22" s="238"/>
      <c r="C22" s="238"/>
      <c r="D22" s="230"/>
      <c r="E22" s="168" t="str">
        <f t="shared" si="0"/>
        <v>否</v>
      </c>
    </row>
    <row r="23" ht="36" customHeight="1" spans="1:5">
      <c r="A23" s="206" t="s">
        <v>1811</v>
      </c>
      <c r="B23" s="238">
        <v>0</v>
      </c>
      <c r="C23" s="239"/>
      <c r="D23" s="230" t="str">
        <f t="shared" si="1"/>
        <v/>
      </c>
      <c r="E23" s="168" t="str">
        <f t="shared" si="0"/>
        <v>否</v>
      </c>
    </row>
    <row r="24" ht="36" customHeight="1" spans="1:5">
      <c r="A24" s="182" t="s">
        <v>1854</v>
      </c>
      <c r="B24" s="200"/>
      <c r="C24" s="240">
        <f>SUM(C25:C27)</f>
        <v>0</v>
      </c>
      <c r="D24" s="228" t="str">
        <f t="shared" si="1"/>
        <v/>
      </c>
      <c r="E24" s="168" t="str">
        <f t="shared" si="0"/>
        <v>否</v>
      </c>
    </row>
    <row r="25" ht="36" customHeight="1" spans="1:5">
      <c r="A25" s="206" t="s">
        <v>1855</v>
      </c>
      <c r="B25" s="202"/>
      <c r="C25" s="241"/>
      <c r="D25" s="228" t="str">
        <f t="shared" si="1"/>
        <v/>
      </c>
      <c r="E25" s="168" t="str">
        <f t="shared" si="0"/>
        <v>否</v>
      </c>
    </row>
    <row r="26" ht="36" customHeight="1" spans="1:5">
      <c r="A26" s="206" t="s">
        <v>1856</v>
      </c>
      <c r="B26" s="202"/>
      <c r="C26" s="241"/>
      <c r="D26" s="228" t="str">
        <f t="shared" si="1"/>
        <v/>
      </c>
      <c r="E26" s="168" t="str">
        <f t="shared" si="0"/>
        <v>否</v>
      </c>
    </row>
    <row r="27" ht="36" customHeight="1" spans="1:5">
      <c r="A27" s="206" t="s">
        <v>1857</v>
      </c>
      <c r="B27" s="138"/>
      <c r="C27" s="239">
        <f>SUM(C28:C29)</f>
        <v>0</v>
      </c>
      <c r="D27" s="228" t="str">
        <f t="shared" si="1"/>
        <v/>
      </c>
      <c r="E27" s="168" t="str">
        <f t="shared" si="0"/>
        <v>否</v>
      </c>
    </row>
    <row r="28" ht="36" customHeight="1" spans="1:5">
      <c r="A28" s="182" t="s">
        <v>1858</v>
      </c>
      <c r="B28" s="200"/>
      <c r="C28" s="200"/>
      <c r="D28" s="226"/>
      <c r="E28" s="168" t="str">
        <f t="shared" si="0"/>
        <v>否</v>
      </c>
    </row>
    <row r="29" ht="36" customHeight="1" spans="1:5">
      <c r="A29" s="206" t="s">
        <v>1820</v>
      </c>
      <c r="B29" s="138"/>
      <c r="C29" s="242"/>
      <c r="D29" s="228"/>
      <c r="E29" s="168" t="str">
        <f t="shared" si="0"/>
        <v>否</v>
      </c>
    </row>
    <row r="30" ht="36" customHeight="1" spans="1:5">
      <c r="A30" s="182" t="s">
        <v>1859</v>
      </c>
      <c r="B30" s="243"/>
      <c r="C30" s="244"/>
      <c r="D30" s="245"/>
      <c r="E30" s="168" t="str">
        <f t="shared" si="0"/>
        <v>否</v>
      </c>
    </row>
    <row r="31" ht="36" customHeight="1" spans="1:5">
      <c r="A31" s="246" t="s">
        <v>1860</v>
      </c>
      <c r="B31" s="247">
        <v>2016</v>
      </c>
      <c r="C31" s="247">
        <v>1350</v>
      </c>
      <c r="D31" s="248">
        <v>-0.33</v>
      </c>
      <c r="E31" s="168" t="str">
        <f t="shared" si="0"/>
        <v>是</v>
      </c>
    </row>
    <row r="32" ht="36" customHeight="1" spans="1:5">
      <c r="A32" s="249" t="s">
        <v>59</v>
      </c>
      <c r="B32" s="101">
        <v>744</v>
      </c>
      <c r="C32" s="101">
        <v>744</v>
      </c>
      <c r="D32" s="226"/>
      <c r="E32" s="168" t="str">
        <f t="shared" si="0"/>
        <v>是</v>
      </c>
    </row>
    <row r="33" ht="36" customHeight="1" spans="1:5">
      <c r="A33" s="250" t="s">
        <v>1824</v>
      </c>
      <c r="B33" s="213">
        <v>1196</v>
      </c>
      <c r="C33" s="101">
        <v>652</v>
      </c>
      <c r="D33" s="226"/>
      <c r="E33" s="168" t="str">
        <f t="shared" si="0"/>
        <v>是</v>
      </c>
    </row>
    <row r="34" ht="36" customHeight="1" spans="1:5">
      <c r="A34" s="249" t="s">
        <v>1825</v>
      </c>
      <c r="B34" s="120"/>
      <c r="C34" s="251"/>
      <c r="D34" s="226"/>
      <c r="E34" s="168" t="str">
        <f t="shared" si="0"/>
        <v>否</v>
      </c>
    </row>
    <row r="35" ht="36" customHeight="1" spans="1:5">
      <c r="A35" s="208" t="s">
        <v>66</v>
      </c>
      <c r="B35" s="224">
        <f>SUM(B31:B34)</f>
        <v>3956</v>
      </c>
      <c r="C35" s="224">
        <f>SUM(C31:C34)</f>
        <v>2746</v>
      </c>
      <c r="D35" s="226"/>
      <c r="E35" s="168" t="str">
        <f t="shared" si="0"/>
        <v>是</v>
      </c>
    </row>
    <row r="36" spans="2:2">
      <c r="B36" s="252"/>
    </row>
    <row r="37" spans="2:2">
      <c r="B37" s="253"/>
    </row>
    <row r="38" spans="2:2">
      <c r="B38" s="252"/>
    </row>
    <row r="39" spans="2:2">
      <c r="B39" s="253"/>
    </row>
    <row r="40" spans="2:2">
      <c r="B40" s="252"/>
    </row>
    <row r="41" spans="2:2">
      <c r="B41" s="252"/>
    </row>
    <row r="42" spans="2:2">
      <c r="B42" s="253"/>
    </row>
    <row r="43" spans="2:2">
      <c r="B43" s="252"/>
    </row>
    <row r="44" spans="2:2">
      <c r="B44" s="252"/>
    </row>
    <row r="45" spans="2:2">
      <c r="B45" s="252"/>
    </row>
    <row r="46" spans="2:2">
      <c r="B46" s="252"/>
    </row>
    <row r="47" spans="2:2">
      <c r="B47" s="253"/>
    </row>
    <row r="48" spans="2:2">
      <c r="B48" s="252"/>
    </row>
  </sheetData>
  <autoFilter ref="A3:E35">
    <extLst/>
  </autoFilter>
  <mergeCells count="1">
    <mergeCell ref="A1:D1"/>
  </mergeCells>
  <conditionalFormatting sqref="D20">
    <cfRule type="cellIs" dxfId="3" priority="1" stopIfTrue="1" operator="lessThanOrEqual">
      <formula>-1</formula>
    </cfRule>
  </conditionalFormatting>
  <conditionalFormatting sqref="E3:E35">
    <cfRule type="cellIs" dxfId="4" priority="3" stopIfTrue="1" operator="lessThanOrEqual">
      <formula>-1</formula>
    </cfRule>
  </conditionalFormatting>
  <conditionalFormatting sqref="D5 D7 D32:D35 D28 D21:D23 D11:D18 D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showZeros="0" view="pageBreakPreview" zoomScaleNormal="100" workbookViewId="0">
      <selection activeCell="J21" sqref="J21"/>
    </sheetView>
  </sheetViews>
  <sheetFormatPr defaultColWidth="9" defaultRowHeight="14" outlineLevelCol="4"/>
  <cols>
    <col min="1" max="1" width="50.7727272727273" style="191" customWidth="1"/>
    <col min="2" max="4" width="20.6363636363636" style="191" customWidth="1"/>
    <col min="5" max="5" width="5.33636363636364" style="191" customWidth="1"/>
    <col min="6" max="16384" width="9" style="191"/>
  </cols>
  <sheetData>
    <row r="1" ht="45" customHeight="1" spans="1:4">
      <c r="A1" s="192" t="s">
        <v>1861</v>
      </c>
      <c r="B1" s="192"/>
      <c r="C1" s="192"/>
      <c r="D1" s="192"/>
    </row>
    <row r="2" ht="20.1" customHeight="1" spans="1:4">
      <c r="A2" s="193"/>
      <c r="B2" s="193"/>
      <c r="C2" s="193"/>
      <c r="D2" s="194" t="s">
        <v>1</v>
      </c>
    </row>
    <row r="3" ht="45" customHeight="1" spans="1:5">
      <c r="A3" s="195" t="s">
        <v>1862</v>
      </c>
      <c r="B3" s="196" t="s">
        <v>4</v>
      </c>
      <c r="C3" s="196" t="s">
        <v>5</v>
      </c>
      <c r="D3" s="196" t="s">
        <v>6</v>
      </c>
      <c r="E3" s="191" t="s">
        <v>135</v>
      </c>
    </row>
    <row r="4" ht="36" customHeight="1" spans="1:5">
      <c r="A4" s="182" t="s">
        <v>1827</v>
      </c>
      <c r="B4" s="101">
        <f>SUM(B5:B7)</f>
        <v>898</v>
      </c>
      <c r="C4" s="101">
        <f>SUM(C5:C7)</f>
        <v>917</v>
      </c>
      <c r="D4" s="197">
        <f t="shared" ref="D4:D6" si="0">IF(B4&lt;&gt;0,C4/B4-1,"")</f>
        <v>0.0211581291759466</v>
      </c>
      <c r="E4" s="168" t="str">
        <f t="shared" ref="E4:E21" si="1">IF(A4&lt;&gt;"",IF(SUM(B4:C4)&lt;&gt;0,"是","否"),"是")</f>
        <v>是</v>
      </c>
    </row>
    <row r="5" ht="36" customHeight="1" spans="1:5">
      <c r="A5" s="184" t="s">
        <v>1863</v>
      </c>
      <c r="B5" s="198">
        <v>68</v>
      </c>
      <c r="C5" s="198">
        <v>231</v>
      </c>
      <c r="D5" s="199">
        <f t="shared" si="0"/>
        <v>2.39705882352941</v>
      </c>
      <c r="E5" s="168" t="str">
        <f t="shared" si="1"/>
        <v>是</v>
      </c>
    </row>
    <row r="6" ht="36" customHeight="1" spans="1:5">
      <c r="A6" s="184" t="s">
        <v>1833</v>
      </c>
      <c r="B6" s="198">
        <v>830</v>
      </c>
      <c r="C6" s="198">
        <v>686</v>
      </c>
      <c r="D6" s="199">
        <f t="shared" si="0"/>
        <v>-0.173493975903614</v>
      </c>
      <c r="E6" s="168" t="str">
        <f t="shared" si="1"/>
        <v>是</v>
      </c>
    </row>
    <row r="7" ht="36" customHeight="1" spans="1:5">
      <c r="A7" s="182" t="s">
        <v>1834</v>
      </c>
      <c r="B7" s="200"/>
      <c r="C7" s="200"/>
      <c r="D7" s="201"/>
      <c r="E7" s="168" t="str">
        <f t="shared" si="1"/>
        <v>否</v>
      </c>
    </row>
    <row r="8" ht="36" customHeight="1" spans="1:5">
      <c r="A8" s="184" t="s">
        <v>1835</v>
      </c>
      <c r="B8" s="202"/>
      <c r="C8" s="202"/>
      <c r="D8" s="203"/>
      <c r="E8" s="168" t="str">
        <f t="shared" si="1"/>
        <v>否</v>
      </c>
    </row>
    <row r="9" ht="36" customHeight="1" spans="1:5">
      <c r="A9" s="184" t="s">
        <v>1839</v>
      </c>
      <c r="B9" s="202"/>
      <c r="C9" s="202"/>
      <c r="D9" s="203"/>
      <c r="E9" s="168" t="str">
        <f t="shared" si="1"/>
        <v>否</v>
      </c>
    </row>
    <row r="10" ht="36" customHeight="1" spans="1:5">
      <c r="A10" s="182" t="s">
        <v>1840</v>
      </c>
      <c r="B10" s="200">
        <f>B11</f>
        <v>0</v>
      </c>
      <c r="C10" s="200">
        <f>C11</f>
        <v>0</v>
      </c>
      <c r="D10" s="204" t="str">
        <f t="shared" ref="D10:D13" si="2">IF(B10&gt;0,C10/B10-1,IF(B10&lt;0,-(C10/B10-1),""))</f>
        <v/>
      </c>
      <c r="E10" s="168" t="str">
        <f t="shared" si="1"/>
        <v>否</v>
      </c>
    </row>
    <row r="11" ht="36" customHeight="1" spans="1:5">
      <c r="A11" s="184" t="s">
        <v>1841</v>
      </c>
      <c r="B11" s="202"/>
      <c r="C11" s="202"/>
      <c r="D11" s="205" t="str">
        <f t="shared" si="2"/>
        <v/>
      </c>
      <c r="E11" s="168" t="str">
        <f t="shared" si="1"/>
        <v>否</v>
      </c>
    </row>
    <row r="12" ht="36" customHeight="1" spans="1:5">
      <c r="A12" s="182" t="s">
        <v>1842</v>
      </c>
      <c r="B12" s="200"/>
      <c r="C12" s="200"/>
      <c r="D12" s="204" t="str">
        <f t="shared" si="2"/>
        <v/>
      </c>
      <c r="E12" s="168" t="str">
        <f t="shared" si="1"/>
        <v>否</v>
      </c>
    </row>
    <row r="13" ht="36" customHeight="1" spans="1:5">
      <c r="A13" s="206" t="s">
        <v>1864</v>
      </c>
      <c r="B13" s="202"/>
      <c r="C13" s="202"/>
      <c r="D13" s="205" t="str">
        <f t="shared" si="2"/>
        <v/>
      </c>
      <c r="E13" s="168" t="str">
        <f t="shared" si="1"/>
        <v>否</v>
      </c>
    </row>
    <row r="14" ht="36" customHeight="1" spans="1:5">
      <c r="A14" s="182" t="s">
        <v>1844</v>
      </c>
      <c r="B14" s="101">
        <f>B15</f>
        <v>1903</v>
      </c>
      <c r="C14" s="101">
        <f>C15</f>
        <v>1289</v>
      </c>
      <c r="D14" s="207">
        <f t="shared" ref="D14:D16" si="3">IF(B14&lt;&gt;0,C14/B14-1,"")</f>
        <v>-0.32264844981608</v>
      </c>
      <c r="E14" s="168" t="str">
        <f t="shared" si="1"/>
        <v>是</v>
      </c>
    </row>
    <row r="15" ht="36" customHeight="1" spans="1:5">
      <c r="A15" s="184" t="s">
        <v>1845</v>
      </c>
      <c r="B15" s="198">
        <v>1903</v>
      </c>
      <c r="C15" s="198">
        <v>1289</v>
      </c>
      <c r="D15" s="199">
        <f t="shared" si="3"/>
        <v>-0.32264844981608</v>
      </c>
      <c r="E15" s="168" t="str">
        <f t="shared" si="1"/>
        <v>是</v>
      </c>
    </row>
    <row r="16" ht="36" customHeight="1" spans="1:5">
      <c r="A16" s="208" t="s">
        <v>1865</v>
      </c>
      <c r="B16" s="200">
        <f>B4+B14</f>
        <v>2801</v>
      </c>
      <c r="C16" s="200">
        <f>C4+C14</f>
        <v>2206</v>
      </c>
      <c r="D16" s="207">
        <f t="shared" si="3"/>
        <v>-0.212424134237772</v>
      </c>
      <c r="E16" s="168" t="str">
        <f t="shared" si="1"/>
        <v>是</v>
      </c>
    </row>
    <row r="17" ht="36" customHeight="1" spans="1:5">
      <c r="A17" s="209" t="s">
        <v>120</v>
      </c>
      <c r="B17" s="101">
        <f>SUM(B18:B19)</f>
        <v>503</v>
      </c>
      <c r="C17" s="101">
        <f>SUM(C18:C19)</f>
        <v>540</v>
      </c>
      <c r="D17" s="201"/>
      <c r="E17" s="168" t="str">
        <f t="shared" si="1"/>
        <v>是</v>
      </c>
    </row>
    <row r="18" ht="36" customHeight="1" spans="1:5">
      <c r="A18" s="210" t="s">
        <v>1847</v>
      </c>
      <c r="B18" s="211"/>
      <c r="C18" s="198"/>
      <c r="D18" s="203"/>
      <c r="E18" s="168" t="str">
        <f t="shared" si="1"/>
        <v>否</v>
      </c>
    </row>
    <row r="19" ht="36" customHeight="1" spans="1:5">
      <c r="A19" s="210" t="s">
        <v>1848</v>
      </c>
      <c r="B19" s="211">
        <v>503</v>
      </c>
      <c r="C19" s="211">
        <v>540</v>
      </c>
      <c r="D19" s="203"/>
      <c r="E19" s="168" t="str">
        <f t="shared" si="1"/>
        <v>是</v>
      </c>
    </row>
    <row r="20" ht="36" customHeight="1" spans="1:5">
      <c r="A20" s="212" t="s">
        <v>1849</v>
      </c>
      <c r="B20" s="213">
        <v>652</v>
      </c>
      <c r="C20" s="101"/>
      <c r="D20" s="201"/>
      <c r="E20" s="168" t="str">
        <f t="shared" si="1"/>
        <v>是</v>
      </c>
    </row>
    <row r="21" ht="36" customHeight="1" spans="1:5">
      <c r="A21" s="208" t="s">
        <v>127</v>
      </c>
      <c r="B21" s="101">
        <f>B16+B17+B20</f>
        <v>3956</v>
      </c>
      <c r="C21" s="101">
        <f>C16+C17+C20</f>
        <v>2746</v>
      </c>
      <c r="D21" s="201"/>
      <c r="E21" s="168" t="str">
        <f t="shared" si="1"/>
        <v>是</v>
      </c>
    </row>
    <row r="22" spans="2:2">
      <c r="B22" s="214"/>
    </row>
    <row r="23" spans="2:3">
      <c r="B23" s="215"/>
      <c r="C23" s="215"/>
    </row>
    <row r="24" spans="2:2">
      <c r="B24" s="214"/>
    </row>
    <row r="25" spans="2:3">
      <c r="B25" s="215"/>
      <c r="C25" s="215"/>
    </row>
    <row r="26" spans="2:2">
      <c r="B26" s="214"/>
    </row>
    <row r="27" spans="2:2">
      <c r="B27" s="214"/>
    </row>
    <row r="28" spans="2:3">
      <c r="B28" s="215"/>
      <c r="C28" s="215"/>
    </row>
    <row r="29" spans="2:2">
      <c r="B29" s="214"/>
    </row>
    <row r="30" spans="2:2">
      <c r="B30" s="214"/>
    </row>
    <row r="31" spans="2:2">
      <c r="B31" s="214"/>
    </row>
    <row r="32" spans="2:2">
      <c r="B32" s="214"/>
    </row>
    <row r="33" spans="2:3">
      <c r="B33" s="215"/>
      <c r="C33" s="215"/>
    </row>
    <row r="34" spans="2:2">
      <c r="B34" s="214"/>
    </row>
  </sheetData>
  <autoFilter ref="A3:E21">
    <extLst/>
  </autoFilter>
  <mergeCells count="1">
    <mergeCell ref="A1:D1"/>
  </mergeCells>
  <conditionalFormatting sqref="D5:D6">
    <cfRule type="cellIs" dxfId="4" priority="2" stopIfTrue="1" operator="lessThanOrEqual">
      <formula>-1</formula>
    </cfRule>
  </conditionalFormatting>
  <conditionalFormatting sqref="D14:D15">
    <cfRule type="cellIs" dxfId="4" priority="1" stopIfTrue="1" operator="lessThanOrEqual">
      <formula>-1</formula>
    </cfRule>
  </conditionalFormatting>
  <conditionalFormatting sqref="E3:E21">
    <cfRule type="cellIs" dxfId="4" priority="4" stopIfTrue="1" operator="lessThanOrEqual">
      <formula>-1</formula>
    </cfRule>
  </conditionalFormatting>
  <conditionalFormatting sqref="E4:E21">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workbookViewId="0">
      <selection activeCell="A20" sqref="A20:B20"/>
    </sheetView>
  </sheetViews>
  <sheetFormatPr defaultColWidth="9" defaultRowHeight="15" outlineLevelCol="1"/>
  <cols>
    <col min="1" max="1" width="36.2545454545455" style="173" customWidth="1"/>
    <col min="2" max="2" width="45.5" style="175" customWidth="1"/>
    <col min="3" max="3" width="12.6363636363636" style="173"/>
    <col min="4" max="16374" width="9" style="173"/>
    <col min="16375" max="16376" width="35.6363636363636" style="173"/>
    <col min="16377" max="16377" width="9" style="173"/>
    <col min="16378" max="16384" width="9" style="176"/>
  </cols>
  <sheetData>
    <row r="1" s="173" customFormat="1" ht="45" customHeight="1" spans="1:2">
      <c r="A1" s="177" t="s">
        <v>1866</v>
      </c>
      <c r="B1" s="178"/>
    </row>
    <row r="2" s="173" customFormat="1" ht="20.1" customHeight="1" spans="1:2">
      <c r="A2" s="179"/>
      <c r="B2" s="180" t="s">
        <v>1</v>
      </c>
    </row>
    <row r="3" s="174" customFormat="1" ht="45" customHeight="1" spans="1:2">
      <c r="A3" s="181" t="s">
        <v>1867</v>
      </c>
      <c r="B3" s="181" t="s">
        <v>1868</v>
      </c>
    </row>
    <row r="4" s="173" customFormat="1" ht="36" customHeight="1" spans="1:2">
      <c r="A4" s="185" t="s">
        <v>1228</v>
      </c>
      <c r="B4" s="183"/>
    </row>
    <row r="5" s="173" customFormat="1" ht="36" customHeight="1" spans="1:2">
      <c r="A5" s="185"/>
      <c r="B5" s="183"/>
    </row>
    <row r="6" s="173" customFormat="1" ht="36" customHeight="1" spans="1:2">
      <c r="A6" s="185"/>
      <c r="B6" s="183"/>
    </row>
    <row r="7" s="173" customFormat="1" ht="36" customHeight="1" spans="1:2">
      <c r="A7" s="185"/>
      <c r="B7" s="183"/>
    </row>
    <row r="8" s="173" customFormat="1" ht="36" customHeight="1" spans="1:2">
      <c r="A8" s="185"/>
      <c r="B8" s="183"/>
    </row>
    <row r="9" s="173" customFormat="1" ht="36" customHeight="1" spans="1:2">
      <c r="A9" s="185"/>
      <c r="B9" s="183"/>
    </row>
    <row r="10" s="173" customFormat="1" ht="36" customHeight="1" spans="1:2">
      <c r="A10" s="185"/>
      <c r="B10" s="183"/>
    </row>
    <row r="11" s="173" customFormat="1" ht="36" customHeight="1" spans="1:2">
      <c r="A11" s="185"/>
      <c r="B11" s="183"/>
    </row>
    <row r="12" s="173" customFormat="1" ht="36" customHeight="1" spans="1:2">
      <c r="A12" s="185"/>
      <c r="B12" s="183"/>
    </row>
    <row r="13" s="173" customFormat="1" ht="36" customHeight="1" spans="1:2">
      <c r="A13" s="185"/>
      <c r="B13" s="183"/>
    </row>
    <row r="14" s="173" customFormat="1" ht="36" customHeight="1" spans="1:2">
      <c r="A14" s="185"/>
      <c r="B14" s="183"/>
    </row>
    <row r="15" s="173" customFormat="1" ht="36" customHeight="1" spans="1:2">
      <c r="A15" s="185"/>
      <c r="B15" s="183"/>
    </row>
    <row r="16" s="173" customFormat="1" ht="36" customHeight="1" spans="1:2">
      <c r="A16" s="185"/>
      <c r="B16" s="183"/>
    </row>
    <row r="17" s="173" customFormat="1" ht="36" customHeight="1" spans="1:2">
      <c r="A17" s="185"/>
      <c r="B17" s="183"/>
    </row>
    <row r="18" s="173" customFormat="1" ht="36" customHeight="1" spans="1:2">
      <c r="A18" s="185"/>
      <c r="B18" s="183"/>
    </row>
    <row r="19" s="173" customFormat="1" ht="36" customHeight="1" spans="1:2">
      <c r="A19" s="187" t="s">
        <v>1869</v>
      </c>
      <c r="B19" s="183"/>
    </row>
    <row r="20" s="173" customFormat="1" ht="31" customHeight="1" spans="1:2">
      <c r="A20" s="189" t="s">
        <v>1870</v>
      </c>
      <c r="B20" s="190"/>
    </row>
  </sheetData>
  <mergeCells count="2">
    <mergeCell ref="A1:B1"/>
    <mergeCell ref="A20:B20"/>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A19" sqref="A19:B19"/>
    </sheetView>
  </sheetViews>
  <sheetFormatPr defaultColWidth="9" defaultRowHeight="15"/>
  <cols>
    <col min="1" max="1" width="46.6363636363636" style="173" customWidth="1"/>
    <col min="2" max="2" width="38" style="175" customWidth="1"/>
    <col min="3" max="16371" width="9" style="173"/>
    <col min="16372" max="16373" width="35.6363636363636" style="173"/>
    <col min="16374" max="16374" width="9" style="173"/>
    <col min="16375" max="16384" width="9" style="176"/>
  </cols>
  <sheetData>
    <row r="1" s="173" customFormat="1" ht="45" customHeight="1" spans="1:2">
      <c r="A1" s="177" t="s">
        <v>1871</v>
      </c>
      <c r="B1" s="178"/>
    </row>
    <row r="2" s="173" customFormat="1" ht="20.1" customHeight="1" spans="1:2">
      <c r="A2" s="179"/>
      <c r="B2" s="180" t="s">
        <v>1</v>
      </c>
    </row>
    <row r="3" s="174" customFormat="1" ht="45" customHeight="1" spans="1:2">
      <c r="A3" s="181" t="s">
        <v>1872</v>
      </c>
      <c r="B3" s="181" t="s">
        <v>1868</v>
      </c>
    </row>
    <row r="4" s="173" customFormat="1" ht="36" customHeight="1" spans="1:2">
      <c r="A4" s="182"/>
      <c r="B4" s="183"/>
    </row>
    <row r="5" s="173" customFormat="1" ht="36" customHeight="1" spans="1:2">
      <c r="A5" s="182"/>
      <c r="B5" s="183"/>
    </row>
    <row r="6" s="173" customFormat="1" ht="36" customHeight="1" spans="1:2">
      <c r="A6" s="182"/>
      <c r="B6" s="183"/>
    </row>
    <row r="7" s="173" customFormat="1" ht="36" customHeight="1" spans="1:2">
      <c r="A7" s="182"/>
      <c r="B7" s="183"/>
    </row>
    <row r="8" s="173" customFormat="1" ht="36" customHeight="1" spans="1:2">
      <c r="A8" s="182"/>
      <c r="B8" s="183"/>
    </row>
    <row r="9" s="173" customFormat="1" ht="36" customHeight="1" spans="1:2">
      <c r="A9" s="182"/>
      <c r="B9" s="183"/>
    </row>
    <row r="10" s="173" customFormat="1" ht="36" customHeight="1" spans="1:2">
      <c r="A10" s="184"/>
      <c r="B10" s="183"/>
    </row>
    <row r="11" s="173" customFormat="1" ht="36" customHeight="1" spans="1:2">
      <c r="A11" s="185"/>
      <c r="B11" s="183"/>
    </row>
    <row r="12" s="173" customFormat="1" ht="36" customHeight="1" spans="1:2">
      <c r="A12" s="186"/>
      <c r="B12" s="183"/>
    </row>
    <row r="13" s="173" customFormat="1" ht="36" customHeight="1" spans="1:2">
      <c r="A13" s="186"/>
      <c r="B13" s="183"/>
    </row>
    <row r="14" s="173" customFormat="1" ht="36" customHeight="1" spans="1:2">
      <c r="A14" s="186"/>
      <c r="B14" s="183"/>
    </row>
    <row r="15" s="173" customFormat="1" ht="36" customHeight="1" spans="1:2">
      <c r="A15" s="186"/>
      <c r="B15" s="183"/>
    </row>
    <row r="16" s="173" customFormat="1" ht="36" customHeight="1" spans="1:2">
      <c r="A16" s="186"/>
      <c r="B16" s="183"/>
    </row>
    <row r="17" s="173" customFormat="1" ht="36" customHeight="1" spans="1:2">
      <c r="A17" s="186"/>
      <c r="B17" s="183"/>
    </row>
    <row r="18" s="175" customFormat="1" ht="36" customHeight="1" spans="1:2">
      <c r="A18" s="187" t="s">
        <v>1869</v>
      </c>
      <c r="B18" s="138"/>
    </row>
    <row r="19" s="175" customFormat="1" ht="31" customHeight="1" spans="1:2">
      <c r="A19" s="188" t="s">
        <v>1870</v>
      </c>
      <c r="B19" s="188"/>
    </row>
    <row r="20" s="173" customFormat="1" spans="2:16377">
      <c r="B20" s="175"/>
      <c r="XEU20" s="176"/>
      <c r="XEV20" s="176"/>
      <c r="XEW20" s="176"/>
    </row>
    <row r="21" s="173" customFormat="1" spans="2:16377">
      <c r="B21" s="175"/>
      <c r="XEU21" s="176"/>
      <c r="XEV21" s="176"/>
      <c r="XEW21" s="176"/>
    </row>
  </sheetData>
  <mergeCells count="2">
    <mergeCell ref="A1:B1"/>
    <mergeCell ref="A19:B19"/>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view="pageBreakPreview" zoomScaleNormal="115" topLeftCell="A4" workbookViewId="0">
      <selection activeCell="J21" sqref="J21"/>
    </sheetView>
  </sheetViews>
  <sheetFormatPr defaultColWidth="9" defaultRowHeight="15" outlineLevelCol="4"/>
  <cols>
    <col min="1" max="1" width="52.4454545454545" style="149" customWidth="1"/>
    <col min="2" max="4" width="20.6363636363636" style="149" customWidth="1"/>
    <col min="5" max="5" width="5.38181818181818" style="149" customWidth="1"/>
    <col min="6" max="16384" width="9" style="149"/>
  </cols>
  <sheetData>
    <row r="1" ht="45" customHeight="1" spans="1:4">
      <c r="A1" s="150" t="s">
        <v>1873</v>
      </c>
      <c r="B1" s="150"/>
      <c r="C1" s="150"/>
      <c r="D1" s="150"/>
    </row>
    <row r="2" s="161" customFormat="1" ht="20.1" customHeight="1" spans="1:4">
      <c r="A2" s="162"/>
      <c r="B2" s="163"/>
      <c r="C2" s="164"/>
      <c r="D2" s="165" t="s">
        <v>1</v>
      </c>
    </row>
    <row r="3" ht="45" customHeight="1" spans="1:5">
      <c r="A3" s="166" t="s">
        <v>1874</v>
      </c>
      <c r="B3" s="98" t="s">
        <v>4</v>
      </c>
      <c r="C3" s="98" t="s">
        <v>5</v>
      </c>
      <c r="D3" s="98" t="s">
        <v>6</v>
      </c>
      <c r="E3" s="161" t="s">
        <v>135</v>
      </c>
    </row>
    <row r="4" ht="36" customHeight="1" spans="1:5">
      <c r="A4" s="167" t="s">
        <v>1875</v>
      </c>
      <c r="B4" s="133">
        <v>80150</v>
      </c>
      <c r="C4" s="133">
        <f>SUM(C5:C6)</f>
        <v>75560</v>
      </c>
      <c r="D4" s="107">
        <f t="shared" ref="D4:D6" si="0">SUM(C4-B4)/B4</f>
        <v>-0.0572676232064878</v>
      </c>
      <c r="E4" s="168" t="str">
        <f t="shared" ref="E4:E27" si="1">IF(A4&lt;&gt;"",IF(SUM(B4:C4)&lt;&gt;0,"是","否"),"是")</f>
        <v>是</v>
      </c>
    </row>
    <row r="5" ht="36" customHeight="1" spans="1:5">
      <c r="A5" s="143" t="s">
        <v>1876</v>
      </c>
      <c r="B5" s="104">
        <v>76215</v>
      </c>
      <c r="C5" s="104">
        <v>75273</v>
      </c>
      <c r="D5" s="105">
        <f t="shared" si="0"/>
        <v>-0.0123597716984845</v>
      </c>
      <c r="E5" s="168" t="str">
        <f t="shared" si="1"/>
        <v>是</v>
      </c>
    </row>
    <row r="6" ht="36" customHeight="1" spans="1:5">
      <c r="A6" s="143" t="s">
        <v>1877</v>
      </c>
      <c r="B6" s="104">
        <v>344</v>
      </c>
      <c r="C6" s="104">
        <v>287</v>
      </c>
      <c r="D6" s="105">
        <f t="shared" si="0"/>
        <v>-0.165697674418605</v>
      </c>
      <c r="E6" s="168" t="str">
        <f t="shared" si="1"/>
        <v>是</v>
      </c>
    </row>
    <row r="7" s="148" customFormat="1" ht="36" customHeight="1" spans="1:5">
      <c r="A7" s="143" t="s">
        <v>1878</v>
      </c>
      <c r="B7" s="145"/>
      <c r="C7" s="169"/>
      <c r="D7" s="114"/>
      <c r="E7" s="168" t="str">
        <f t="shared" si="1"/>
        <v>否</v>
      </c>
    </row>
    <row r="8" ht="36" customHeight="1" spans="1:5">
      <c r="A8" s="167" t="s">
        <v>1879</v>
      </c>
      <c r="B8" s="133">
        <v>31820</v>
      </c>
      <c r="C8" s="133">
        <f>SUM(C9:C11)</f>
        <v>38616</v>
      </c>
      <c r="D8" s="107">
        <f t="shared" ref="D8:D14" si="2">SUM(C8-B8)/B8</f>
        <v>0.213576367064739</v>
      </c>
      <c r="E8" s="168" t="str">
        <f t="shared" si="1"/>
        <v>是</v>
      </c>
    </row>
    <row r="9" ht="36" customHeight="1" spans="1:5">
      <c r="A9" s="143" t="s">
        <v>1876</v>
      </c>
      <c r="B9" s="104">
        <v>27320</v>
      </c>
      <c r="C9" s="104">
        <v>35442</v>
      </c>
      <c r="D9" s="105">
        <f t="shared" si="2"/>
        <v>0.297291361639824</v>
      </c>
      <c r="E9" s="168" t="str">
        <f t="shared" si="1"/>
        <v>是</v>
      </c>
    </row>
    <row r="10" ht="36" customHeight="1" spans="1:5">
      <c r="A10" s="143" t="s">
        <v>1877</v>
      </c>
      <c r="B10" s="104">
        <v>196</v>
      </c>
      <c r="C10" s="104">
        <v>200</v>
      </c>
      <c r="D10" s="105">
        <f t="shared" si="2"/>
        <v>0.0204081632653061</v>
      </c>
      <c r="E10" s="168" t="str">
        <f t="shared" si="1"/>
        <v>是</v>
      </c>
    </row>
    <row r="11" ht="36" customHeight="1" spans="1:5">
      <c r="A11" s="143" t="s">
        <v>1878</v>
      </c>
      <c r="B11" s="104">
        <v>2974</v>
      </c>
      <c r="C11" s="104">
        <v>2974</v>
      </c>
      <c r="D11" s="105">
        <f t="shared" si="2"/>
        <v>0</v>
      </c>
      <c r="E11" s="168" t="str">
        <f t="shared" si="1"/>
        <v>是</v>
      </c>
    </row>
    <row r="12" ht="36" customHeight="1" spans="1:5">
      <c r="A12" s="167" t="s">
        <v>1880</v>
      </c>
      <c r="B12" s="133">
        <v>2005</v>
      </c>
      <c r="C12" s="133">
        <f>SUM(C13:C15)</f>
        <v>2022</v>
      </c>
      <c r="D12" s="107">
        <f t="shared" si="2"/>
        <v>0.0084788029925187</v>
      </c>
      <c r="E12" s="168" t="str">
        <f t="shared" si="1"/>
        <v>是</v>
      </c>
    </row>
    <row r="13" ht="36" customHeight="1" spans="1:5">
      <c r="A13" s="143" t="s">
        <v>1876</v>
      </c>
      <c r="B13" s="104">
        <v>1969</v>
      </c>
      <c r="C13" s="104">
        <v>2013</v>
      </c>
      <c r="D13" s="105">
        <f t="shared" si="2"/>
        <v>0.0223463687150838</v>
      </c>
      <c r="E13" s="168" t="str">
        <f t="shared" si="1"/>
        <v>是</v>
      </c>
    </row>
    <row r="14" ht="36" customHeight="1" spans="1:5">
      <c r="A14" s="143" t="s">
        <v>1877</v>
      </c>
      <c r="B14" s="104">
        <v>15</v>
      </c>
      <c r="C14" s="104">
        <v>9</v>
      </c>
      <c r="D14" s="105">
        <f t="shared" si="2"/>
        <v>-0.4</v>
      </c>
      <c r="E14" s="168" t="str">
        <f t="shared" si="1"/>
        <v>是</v>
      </c>
    </row>
    <row r="15" ht="36" customHeight="1" spans="1:5">
      <c r="A15" s="143" t="s">
        <v>1878</v>
      </c>
      <c r="B15" s="145">
        <v>0</v>
      </c>
      <c r="C15" s="169"/>
      <c r="D15" s="114" t="str">
        <f>IF(B15&gt;0,C15/B15-1,IF(B15&lt;0,-(C15/B15-1),""))</f>
        <v/>
      </c>
      <c r="E15" s="168" t="str">
        <f t="shared" si="1"/>
        <v>否</v>
      </c>
    </row>
    <row r="16" ht="36" customHeight="1" spans="1:5">
      <c r="A16" s="167" t="s">
        <v>1881</v>
      </c>
      <c r="B16" s="146"/>
      <c r="C16" s="170"/>
      <c r="D16" s="111"/>
      <c r="E16" s="168" t="str">
        <f t="shared" si="1"/>
        <v>否</v>
      </c>
    </row>
    <row r="17" ht="36" customHeight="1" spans="1:5">
      <c r="A17" s="143" t="s">
        <v>1876</v>
      </c>
      <c r="B17" s="145"/>
      <c r="C17" s="135"/>
      <c r="D17" s="114"/>
      <c r="E17" s="168" t="str">
        <f t="shared" si="1"/>
        <v>否</v>
      </c>
    </row>
    <row r="18" ht="36" customHeight="1" spans="1:5">
      <c r="A18" s="143" t="s">
        <v>1877</v>
      </c>
      <c r="B18" s="145"/>
      <c r="C18" s="135"/>
      <c r="D18" s="114"/>
      <c r="E18" s="168" t="str">
        <f t="shared" si="1"/>
        <v>否</v>
      </c>
    </row>
    <row r="19" ht="36" customHeight="1" spans="1:5">
      <c r="A19" s="143" t="s">
        <v>1878</v>
      </c>
      <c r="B19" s="145"/>
      <c r="C19" s="135"/>
      <c r="D19" s="114"/>
      <c r="E19" s="168" t="str">
        <f t="shared" si="1"/>
        <v>否</v>
      </c>
    </row>
    <row r="20" ht="36" customHeight="1" spans="1:5">
      <c r="A20" s="167" t="s">
        <v>1882</v>
      </c>
      <c r="B20" s="133">
        <f>SUM(B21:B22)</f>
        <v>2384</v>
      </c>
      <c r="C20" s="133">
        <f>SUM(C21:C22)</f>
        <v>3316</v>
      </c>
      <c r="D20" s="107">
        <f t="shared" ref="D20:D27" si="3">SUM(C20-B20)/B20</f>
        <v>0.390939597315436</v>
      </c>
      <c r="E20" s="168" t="str">
        <f t="shared" si="1"/>
        <v>是</v>
      </c>
    </row>
    <row r="21" ht="36" customHeight="1" spans="1:5">
      <c r="A21" s="143" t="s">
        <v>1876</v>
      </c>
      <c r="B21" s="104">
        <v>2384</v>
      </c>
      <c r="C21" s="104">
        <v>3316</v>
      </c>
      <c r="D21" s="105">
        <f t="shared" si="3"/>
        <v>0.390939597315436</v>
      </c>
      <c r="E21" s="168" t="str">
        <f t="shared" si="1"/>
        <v>是</v>
      </c>
    </row>
    <row r="22" ht="36" customHeight="1" spans="1:5">
      <c r="A22" s="143" t="s">
        <v>1877</v>
      </c>
      <c r="B22" s="145"/>
      <c r="C22" s="145"/>
      <c r="D22" s="114"/>
      <c r="E22" s="168" t="str">
        <f t="shared" si="1"/>
        <v>否</v>
      </c>
    </row>
    <row r="23" ht="36" customHeight="1" spans="1:5">
      <c r="A23" s="143" t="s">
        <v>1878</v>
      </c>
      <c r="B23" s="145"/>
      <c r="C23" s="169"/>
      <c r="D23" s="119"/>
      <c r="E23" s="168" t="str">
        <f t="shared" si="1"/>
        <v>否</v>
      </c>
    </row>
    <row r="24" ht="36" customHeight="1" spans="1:5">
      <c r="A24" s="167" t="s">
        <v>1883</v>
      </c>
      <c r="B24" s="133">
        <v>21701</v>
      </c>
      <c r="C24" s="133">
        <f>SUM(C25:C29)</f>
        <v>23035</v>
      </c>
      <c r="D24" s="107">
        <f t="shared" si="3"/>
        <v>0.0614718215750426</v>
      </c>
      <c r="E24" s="168" t="str">
        <f t="shared" si="1"/>
        <v>是</v>
      </c>
    </row>
    <row r="25" ht="36" customHeight="1" spans="1:5">
      <c r="A25" s="143" t="s">
        <v>1884</v>
      </c>
      <c r="B25" s="104">
        <v>6959</v>
      </c>
      <c r="C25" s="104">
        <v>6888</v>
      </c>
      <c r="D25" s="105">
        <f t="shared" si="3"/>
        <v>-0.0102026153182929</v>
      </c>
      <c r="E25" s="168" t="str">
        <f t="shared" si="1"/>
        <v>是</v>
      </c>
    </row>
    <row r="26" ht="36" customHeight="1" spans="1:5">
      <c r="A26" s="143" t="s">
        <v>1885</v>
      </c>
      <c r="B26" s="104">
        <v>10822</v>
      </c>
      <c r="C26" s="104">
        <v>13392</v>
      </c>
      <c r="D26" s="105">
        <f t="shared" si="3"/>
        <v>0.237479209018666</v>
      </c>
      <c r="E26" s="168" t="str">
        <f t="shared" si="1"/>
        <v>是</v>
      </c>
    </row>
    <row r="27" ht="36" customHeight="1" spans="1:5">
      <c r="A27" s="143" t="s">
        <v>1886</v>
      </c>
      <c r="B27" s="104">
        <v>2527</v>
      </c>
      <c r="C27" s="104">
        <v>150</v>
      </c>
      <c r="D27" s="105">
        <f t="shared" si="3"/>
        <v>-0.940641076375148</v>
      </c>
      <c r="E27" s="168" t="str">
        <f t="shared" si="1"/>
        <v>是</v>
      </c>
    </row>
    <row r="28" ht="36" customHeight="1" spans="1:5">
      <c r="A28" s="143" t="s">
        <v>1887</v>
      </c>
      <c r="B28" s="104"/>
      <c r="C28" s="104">
        <v>1457</v>
      </c>
      <c r="D28" s="105"/>
      <c r="E28" s="168"/>
    </row>
    <row r="29" ht="36" customHeight="1" spans="1:5">
      <c r="A29" s="143" t="s">
        <v>1888</v>
      </c>
      <c r="B29" s="104"/>
      <c r="C29" s="104">
        <v>1148</v>
      </c>
      <c r="D29" s="105"/>
      <c r="E29" s="168"/>
    </row>
    <row r="30" ht="36" customHeight="1" spans="1:5">
      <c r="A30" s="167" t="s">
        <v>1889</v>
      </c>
      <c r="B30" s="146"/>
      <c r="C30" s="170"/>
      <c r="D30" s="111"/>
      <c r="E30" s="168" t="str">
        <f t="shared" ref="E30:E40" si="4">IF(A30&lt;&gt;"",IF(SUM(B30:C30)&lt;&gt;0,"是","否"),"是")</f>
        <v>否</v>
      </c>
    </row>
    <row r="31" ht="36" customHeight="1" spans="1:5">
      <c r="A31" s="143" t="s">
        <v>1876</v>
      </c>
      <c r="B31" s="145"/>
      <c r="C31" s="171"/>
      <c r="D31" s="114"/>
      <c r="E31" s="168" t="str">
        <f t="shared" si="4"/>
        <v>否</v>
      </c>
    </row>
    <row r="32" ht="36" customHeight="1" spans="1:5">
      <c r="A32" s="143" t="s">
        <v>1877</v>
      </c>
      <c r="B32" s="145"/>
      <c r="C32" s="171"/>
      <c r="D32" s="114"/>
      <c r="E32" s="168" t="str">
        <f t="shared" si="4"/>
        <v>否</v>
      </c>
    </row>
    <row r="33" ht="36" customHeight="1" spans="1:5">
      <c r="A33" s="143" t="s">
        <v>1878</v>
      </c>
      <c r="B33" s="145"/>
      <c r="C33" s="171"/>
      <c r="D33" s="114"/>
      <c r="E33" s="168" t="str">
        <f t="shared" si="4"/>
        <v>否</v>
      </c>
    </row>
    <row r="34" ht="36" customHeight="1" spans="1:5">
      <c r="A34" s="118" t="s">
        <v>1890</v>
      </c>
      <c r="B34" s="133">
        <f>B24+B20+B12+B8+B4</f>
        <v>138060</v>
      </c>
      <c r="C34" s="133">
        <f>C24+C20+C12+C8+C4</f>
        <v>142549</v>
      </c>
      <c r="D34" s="107">
        <f t="shared" ref="D34:D37" si="5">SUM(C34-B34)/B34</f>
        <v>0.0325148486165435</v>
      </c>
      <c r="E34" s="168" t="str">
        <f t="shared" si="4"/>
        <v>是</v>
      </c>
    </row>
    <row r="35" ht="36" customHeight="1" spans="1:5">
      <c r="A35" s="143" t="s">
        <v>1891</v>
      </c>
      <c r="B35" s="145">
        <f>B25+B21+B13+B9+B5</f>
        <v>114847</v>
      </c>
      <c r="C35" s="145">
        <f>C25+C21+C13+C9+C5</f>
        <v>122932</v>
      </c>
      <c r="D35" s="107">
        <f t="shared" si="5"/>
        <v>0.0703980077842695</v>
      </c>
      <c r="E35" s="168" t="str">
        <f t="shared" si="4"/>
        <v>是</v>
      </c>
    </row>
    <row r="36" ht="36" customHeight="1" spans="1:5">
      <c r="A36" s="143" t="s">
        <v>1892</v>
      </c>
      <c r="B36" s="145">
        <f>B27+B22+B18+B14+B10+B6</f>
        <v>3082</v>
      </c>
      <c r="C36" s="145">
        <f>C27+C22+C18+C14+C10+C6</f>
        <v>646</v>
      </c>
      <c r="D36" s="107">
        <f t="shared" si="5"/>
        <v>-0.790395846852693</v>
      </c>
      <c r="E36" s="168" t="str">
        <f t="shared" si="4"/>
        <v>是</v>
      </c>
    </row>
    <row r="37" ht="36" customHeight="1" spans="1:5">
      <c r="A37" s="143" t="s">
        <v>1893</v>
      </c>
      <c r="B37" s="145">
        <f>B33+B26+B23+B15+B11+B7</f>
        <v>13796</v>
      </c>
      <c r="C37" s="145">
        <f>C33+C26+C23+C15+C11+C7</f>
        <v>16366</v>
      </c>
      <c r="D37" s="107">
        <f t="shared" si="5"/>
        <v>0.186285879965207</v>
      </c>
      <c r="E37" s="168" t="str">
        <f t="shared" si="4"/>
        <v>是</v>
      </c>
    </row>
    <row r="38" ht="36" customHeight="1" spans="1:5">
      <c r="A38" s="121" t="s">
        <v>1894</v>
      </c>
      <c r="B38" s="146">
        <v>193827</v>
      </c>
      <c r="C38" s="146">
        <v>211154</v>
      </c>
      <c r="D38" s="111"/>
      <c r="E38" s="168" t="str">
        <f t="shared" si="4"/>
        <v>是</v>
      </c>
    </row>
    <row r="39" ht="36" customHeight="1" spans="1:5">
      <c r="A39" s="172" t="s">
        <v>1895</v>
      </c>
      <c r="B39" s="146"/>
      <c r="C39" s="170"/>
      <c r="D39" s="111"/>
      <c r="E39" s="168" t="str">
        <f t="shared" si="4"/>
        <v>否</v>
      </c>
    </row>
    <row r="40" ht="36" customHeight="1" spans="1:5">
      <c r="A40" s="118" t="s">
        <v>1896</v>
      </c>
      <c r="B40" s="146">
        <f>B34+B38</f>
        <v>331887</v>
      </c>
      <c r="C40" s="146">
        <f>C34+C38</f>
        <v>353703</v>
      </c>
      <c r="D40" s="111"/>
      <c r="E40" s="168" t="str">
        <f t="shared" si="4"/>
        <v>是</v>
      </c>
    </row>
    <row r="41" spans="2:3">
      <c r="B41" s="160"/>
      <c r="C41" s="160"/>
    </row>
    <row r="42" spans="2:3">
      <c r="B42" s="160"/>
      <c r="C42" s="160"/>
    </row>
    <row r="43" spans="2:3">
      <c r="B43" s="160"/>
      <c r="C43" s="160"/>
    </row>
    <row r="44" spans="2:3">
      <c r="B44" s="160"/>
      <c r="C44" s="160"/>
    </row>
  </sheetData>
  <autoFilter ref="A3:E40">
    <extLst/>
  </autoFilter>
  <mergeCells count="1">
    <mergeCell ref="A1:D1"/>
  </mergeCells>
  <conditionalFormatting sqref="D38">
    <cfRule type="cellIs" dxfId="4" priority="2" stopIfTrue="1" operator="lessThanOrEqual">
      <formula>-1</formula>
    </cfRule>
  </conditionalFormatting>
  <conditionalFormatting sqref="E4:E40">
    <cfRule type="cellIs" dxfId="4" priority="5" stopIfTrue="1" operator="lessThanOrEqual">
      <formula>-1</formula>
    </cfRule>
  </conditionalFormatting>
  <conditionalFormatting sqref="E5:E40">
    <cfRule type="cellIs" dxfId="4" priority="3" stopIfTrue="1" operator="lessThanOrEqual">
      <formula>-1</formula>
    </cfRule>
  </conditionalFormatting>
  <conditionalFormatting sqref="D5:D9 D11:D22 C17:C19 C25 C13:C15 D24:D33 C9 C11 C23 C6:C7 D39:D40 C31:C33">
    <cfRule type="cellIs" dxfId="4" priority="4" stopIfTrue="1" operator="lessThanOrEqual">
      <formula>-1</formula>
    </cfRule>
  </conditionalFormatting>
  <conditionalFormatting sqref="D10 C10">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showGridLines="0" showZeros="0" view="pageBreakPreview" zoomScaleNormal="100" workbookViewId="0">
      <pane ySplit="3" topLeftCell="A20" activePane="bottomLeft" state="frozen"/>
      <selection/>
      <selection pane="bottomLeft" activeCell="J21" sqref="J21"/>
    </sheetView>
  </sheetViews>
  <sheetFormatPr defaultColWidth="9" defaultRowHeight="15" outlineLevelCol="4"/>
  <cols>
    <col min="1" max="1" width="45.6363636363636" style="149" customWidth="1"/>
    <col min="2" max="4" width="20.6363636363636" style="149" customWidth="1"/>
    <col min="5" max="5" width="12.7545454545455" style="149" customWidth="1"/>
    <col min="6" max="16384" width="9" style="149"/>
  </cols>
  <sheetData>
    <row r="1" ht="45" customHeight="1" spans="1:4">
      <c r="A1" s="150" t="s">
        <v>1897</v>
      </c>
      <c r="B1" s="150"/>
      <c r="C1" s="150"/>
      <c r="D1" s="150"/>
    </row>
    <row r="2" ht="20.1" customHeight="1" spans="1:4">
      <c r="A2" s="151"/>
      <c r="B2" s="152"/>
      <c r="C2" s="153"/>
      <c r="D2" s="154" t="s">
        <v>1898</v>
      </c>
    </row>
    <row r="3" ht="45" customHeight="1" spans="1:5">
      <c r="A3" s="97" t="s">
        <v>1197</v>
      </c>
      <c r="B3" s="98" t="s">
        <v>4</v>
      </c>
      <c r="C3" s="98" t="s">
        <v>5</v>
      </c>
      <c r="D3" s="98" t="s">
        <v>6</v>
      </c>
      <c r="E3" s="155" t="s">
        <v>135</v>
      </c>
    </row>
    <row r="4" ht="36" customHeight="1" spans="1:5">
      <c r="A4" s="100" t="s">
        <v>1899</v>
      </c>
      <c r="B4" s="101">
        <v>64206</v>
      </c>
      <c r="C4" s="101">
        <f>SUM(C5:C5)</f>
        <v>68984</v>
      </c>
      <c r="D4" s="102">
        <f t="shared" ref="D4:D9" si="0">SUM(C4-B4)/B4</f>
        <v>0.074416721178706</v>
      </c>
      <c r="E4" s="156" t="str">
        <f t="shared" ref="E4:E9" si="1">IF(A4&lt;&gt;"",IF(SUM(B4:C4)&lt;&gt;0,"是","否"),"是")</f>
        <v>是</v>
      </c>
    </row>
    <row r="5" ht="36" customHeight="1" spans="1:5">
      <c r="A5" s="103" t="s">
        <v>1900</v>
      </c>
      <c r="B5" s="104">
        <v>61105</v>
      </c>
      <c r="C5" s="104">
        <v>68984</v>
      </c>
      <c r="D5" s="105">
        <f t="shared" si="0"/>
        <v>0.128941985107602</v>
      </c>
      <c r="E5" s="156" t="str">
        <f t="shared" si="1"/>
        <v>是</v>
      </c>
    </row>
    <row r="6" ht="36" customHeight="1" spans="1:5">
      <c r="A6" s="157" t="s">
        <v>1901</v>
      </c>
      <c r="B6" s="106">
        <v>34723</v>
      </c>
      <c r="C6" s="106">
        <f>SUM(C7:C7)</f>
        <v>38520</v>
      </c>
      <c r="D6" s="107">
        <f t="shared" si="0"/>
        <v>0.109351150534228</v>
      </c>
      <c r="E6" s="156" t="str">
        <f t="shared" si="1"/>
        <v>是</v>
      </c>
    </row>
    <row r="7" ht="36" customHeight="1" spans="1:5">
      <c r="A7" s="103" t="s">
        <v>1900</v>
      </c>
      <c r="B7" s="108">
        <v>34606</v>
      </c>
      <c r="C7" s="108">
        <v>38520</v>
      </c>
      <c r="D7" s="105">
        <f t="shared" si="0"/>
        <v>0.113101774258799</v>
      </c>
      <c r="E7" s="156" t="str">
        <f t="shared" si="1"/>
        <v>是</v>
      </c>
    </row>
    <row r="8" s="148" customFormat="1" ht="36" customHeight="1" spans="1:5">
      <c r="A8" s="100" t="s">
        <v>1902</v>
      </c>
      <c r="B8" s="106">
        <v>2150</v>
      </c>
      <c r="C8" s="106">
        <f>SUM(C9:C14)</f>
        <v>2396</v>
      </c>
      <c r="D8" s="107">
        <f t="shared" si="0"/>
        <v>0.114418604651163</v>
      </c>
      <c r="E8" s="156" t="str">
        <f t="shared" si="1"/>
        <v>是</v>
      </c>
    </row>
    <row r="9" s="148" customFormat="1" ht="36" customHeight="1" spans="1:5">
      <c r="A9" s="103" t="s">
        <v>1903</v>
      </c>
      <c r="B9" s="108">
        <v>1609</v>
      </c>
      <c r="C9" s="108">
        <v>2003</v>
      </c>
      <c r="D9" s="105">
        <f t="shared" si="0"/>
        <v>0.244872591671846</v>
      </c>
      <c r="E9" s="156" t="str">
        <f t="shared" si="1"/>
        <v>是</v>
      </c>
    </row>
    <row r="10" s="148" customFormat="1" ht="36" customHeight="1" spans="1:5">
      <c r="A10" s="103" t="s">
        <v>1904</v>
      </c>
      <c r="B10" s="104"/>
      <c r="C10" s="104">
        <v>21</v>
      </c>
      <c r="D10" s="105"/>
      <c r="E10" s="156"/>
    </row>
    <row r="11" s="148" customFormat="1" ht="36" customHeight="1" spans="1:5">
      <c r="A11" s="103" t="s">
        <v>1905</v>
      </c>
      <c r="B11" s="104"/>
      <c r="C11" s="104"/>
      <c r="D11" s="105"/>
      <c r="E11" s="156"/>
    </row>
    <row r="12" s="148" customFormat="1" ht="36" customHeight="1" spans="1:5">
      <c r="A12" s="103" t="s">
        <v>1906</v>
      </c>
      <c r="B12" s="104"/>
      <c r="C12" s="104">
        <v>288</v>
      </c>
      <c r="D12" s="105"/>
      <c r="E12" s="156"/>
    </row>
    <row r="13" s="148" customFormat="1" ht="36" customHeight="1" spans="1:5">
      <c r="A13" s="103" t="s">
        <v>1907</v>
      </c>
      <c r="B13" s="104"/>
      <c r="C13" s="104">
        <v>77</v>
      </c>
      <c r="D13" s="105"/>
      <c r="E13" s="156"/>
    </row>
    <row r="14" s="148" customFormat="1" ht="36" customHeight="1" spans="1:5">
      <c r="A14" s="103" t="s">
        <v>1908</v>
      </c>
      <c r="B14" s="104"/>
      <c r="C14" s="104">
        <v>7</v>
      </c>
      <c r="D14" s="105"/>
      <c r="E14" s="156"/>
    </row>
    <row r="15" s="148" customFormat="1" ht="36" customHeight="1" spans="1:5">
      <c r="A15" s="100" t="s">
        <v>1909</v>
      </c>
      <c r="B15" s="120"/>
      <c r="C15" s="120"/>
      <c r="D15" s="122"/>
      <c r="E15" s="156" t="str">
        <f t="shared" ref="E15:E25" si="2">IF(A15&lt;&gt;"",IF(SUM(B15:C15)&lt;&gt;0,"是","否"),"是")</f>
        <v>否</v>
      </c>
    </row>
    <row r="16" s="148" customFormat="1" ht="36" customHeight="1" spans="1:5">
      <c r="A16" s="103" t="s">
        <v>1900</v>
      </c>
      <c r="B16" s="138"/>
      <c r="C16" s="113"/>
      <c r="D16" s="158"/>
      <c r="E16" s="156" t="str">
        <f t="shared" si="2"/>
        <v>否</v>
      </c>
    </row>
    <row r="17" s="148" customFormat="1" ht="36" customHeight="1" spans="1:5">
      <c r="A17" s="100" t="s">
        <v>1910</v>
      </c>
      <c r="B17" s="101">
        <f>B18</f>
        <v>2524</v>
      </c>
      <c r="C17" s="101">
        <f>C18</f>
        <v>3390</v>
      </c>
      <c r="D17" s="107">
        <f t="shared" ref="D17:D20" si="3">SUM(C17-B17)/B17</f>
        <v>0.34310618066561</v>
      </c>
      <c r="E17" s="156" t="str">
        <f t="shared" si="2"/>
        <v>是</v>
      </c>
    </row>
    <row r="18" s="148" customFormat="1" ht="36" customHeight="1" spans="1:5">
      <c r="A18" s="103" t="s">
        <v>1900</v>
      </c>
      <c r="B18" s="108">
        <v>2524</v>
      </c>
      <c r="C18" s="108">
        <v>3390</v>
      </c>
      <c r="D18" s="105">
        <f t="shared" si="3"/>
        <v>0.34310618066561</v>
      </c>
      <c r="E18" s="156" t="str">
        <f t="shared" si="2"/>
        <v>是</v>
      </c>
    </row>
    <row r="19" s="148" customFormat="1" ht="36" customHeight="1" spans="1:5">
      <c r="A19" s="100" t="s">
        <v>1911</v>
      </c>
      <c r="B19" s="106">
        <v>13480</v>
      </c>
      <c r="C19" s="106">
        <f>SUM(C20:C21)</f>
        <v>15254</v>
      </c>
      <c r="D19" s="107">
        <f t="shared" si="3"/>
        <v>0.13160237388724</v>
      </c>
      <c r="E19" s="156" t="str">
        <f t="shared" si="2"/>
        <v>是</v>
      </c>
    </row>
    <row r="20" ht="36" customHeight="1" spans="1:5">
      <c r="A20" s="103" t="s">
        <v>1900</v>
      </c>
      <c r="B20" s="108">
        <v>13427</v>
      </c>
      <c r="C20" s="108">
        <v>15254</v>
      </c>
      <c r="D20" s="105">
        <f t="shared" si="3"/>
        <v>0.136069114470842</v>
      </c>
      <c r="E20" s="156" t="str">
        <f t="shared" si="2"/>
        <v>是</v>
      </c>
    </row>
    <row r="21" ht="36" customHeight="1" spans="1:5">
      <c r="A21" s="100" t="s">
        <v>1912</v>
      </c>
      <c r="B21" s="120"/>
      <c r="C21" s="120"/>
      <c r="D21" s="122"/>
      <c r="E21" s="156" t="str">
        <f t="shared" si="2"/>
        <v>否</v>
      </c>
    </row>
    <row r="22" ht="36" customHeight="1" spans="1:5">
      <c r="A22" s="103" t="s">
        <v>1900</v>
      </c>
      <c r="B22" s="138"/>
      <c r="C22" s="117"/>
      <c r="D22" s="158"/>
      <c r="E22" s="156" t="str">
        <f t="shared" si="2"/>
        <v>否</v>
      </c>
    </row>
    <row r="23" ht="36" customHeight="1" spans="1:5">
      <c r="A23" s="118" t="s">
        <v>1913</v>
      </c>
      <c r="B23" s="101">
        <v>117083</v>
      </c>
      <c r="C23" s="101">
        <v>128544</v>
      </c>
      <c r="D23" s="107">
        <v>0.1</v>
      </c>
      <c r="E23" s="156" t="str">
        <f t="shared" si="2"/>
        <v>是</v>
      </c>
    </row>
    <row r="24" ht="36" customHeight="1" spans="1:5">
      <c r="A24" s="103" t="s">
        <v>1914</v>
      </c>
      <c r="B24" s="138"/>
      <c r="C24" s="138"/>
      <c r="D24" s="158"/>
      <c r="E24" s="156" t="str">
        <f t="shared" si="2"/>
        <v>否</v>
      </c>
    </row>
    <row r="25" ht="36" customHeight="1" spans="1:5">
      <c r="A25" s="159" t="s">
        <v>1915</v>
      </c>
      <c r="B25" s="120"/>
      <c r="C25" s="120"/>
      <c r="D25" s="122"/>
      <c r="E25" s="156" t="str">
        <f t="shared" si="2"/>
        <v>否</v>
      </c>
    </row>
    <row r="26" ht="36" customHeight="1" spans="1:5">
      <c r="A26" s="121" t="s">
        <v>120</v>
      </c>
      <c r="B26" s="101">
        <v>214804</v>
      </c>
      <c r="C26" s="101">
        <v>225159</v>
      </c>
      <c r="D26" s="122"/>
      <c r="E26" s="156"/>
    </row>
    <row r="27" ht="36" customHeight="1" spans="1:5">
      <c r="A27" s="121" t="s">
        <v>1916</v>
      </c>
      <c r="B27" s="101">
        <v>81098</v>
      </c>
      <c r="C27" s="101">
        <v>83899</v>
      </c>
      <c r="D27" s="122"/>
      <c r="E27" s="156" t="str">
        <f>IF(A27&lt;&gt;"",IF(SUM(B27:C27)&lt;&gt;0,"是","否"),"是")</f>
        <v>是</v>
      </c>
    </row>
    <row r="28" ht="36" customHeight="1" spans="1:5">
      <c r="A28" s="118" t="s">
        <v>1917</v>
      </c>
      <c r="B28" s="120">
        <f>B26+B23</f>
        <v>331887</v>
      </c>
      <c r="C28" s="120">
        <f>C26+C23</f>
        <v>353703</v>
      </c>
      <c r="D28" s="122"/>
      <c r="E28" s="156" t="str">
        <f>IF(A28&lt;&gt;"",IF(SUM(B28:C28)&lt;&gt;0,"是","否"),"是")</f>
        <v>是</v>
      </c>
    </row>
    <row r="29" spans="2:3">
      <c r="B29" s="160"/>
      <c r="C29" s="160"/>
    </row>
    <row r="30" spans="2:3">
      <c r="B30" s="160"/>
      <c r="C30" s="160"/>
    </row>
    <row r="31" spans="2:3">
      <c r="B31" s="160"/>
      <c r="C31" s="160"/>
    </row>
    <row r="32" spans="2:3">
      <c r="B32" s="160"/>
      <c r="C32" s="160"/>
    </row>
  </sheetData>
  <autoFilter ref="A3:E28">
    <extLst/>
  </autoFilter>
  <mergeCells count="1">
    <mergeCell ref="A1:D1"/>
  </mergeCells>
  <conditionalFormatting sqref="E4:E28">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view="pageBreakPreview" zoomScaleNormal="100" workbookViewId="0">
      <pane ySplit="3" topLeftCell="A4" activePane="bottomLeft" state="frozen"/>
      <selection/>
      <selection pane="bottomLeft" activeCell="J21" sqref="J21"/>
    </sheetView>
  </sheetViews>
  <sheetFormatPr defaultColWidth="9" defaultRowHeight="15" outlineLevelCol="4"/>
  <cols>
    <col min="1" max="1" width="46.1363636363636" style="125" customWidth="1"/>
    <col min="2" max="4" width="20.6363636363636" style="125" customWidth="1"/>
    <col min="5" max="5" width="5" style="125" customWidth="1"/>
    <col min="6" max="16384" width="9" style="125"/>
  </cols>
  <sheetData>
    <row r="1" ht="45" customHeight="1" spans="1:4">
      <c r="A1" s="126" t="s">
        <v>1918</v>
      </c>
      <c r="B1" s="126"/>
      <c r="C1" s="126"/>
      <c r="D1" s="126"/>
    </row>
    <row r="2" ht="20.1" customHeight="1" spans="1:4">
      <c r="A2" s="127"/>
      <c r="B2" s="128"/>
      <c r="C2" s="129"/>
      <c r="D2" s="130" t="s">
        <v>1</v>
      </c>
    </row>
    <row r="3" ht="45" customHeight="1" spans="1:5">
      <c r="A3" s="131" t="s">
        <v>1874</v>
      </c>
      <c r="B3" s="98" t="s">
        <v>4</v>
      </c>
      <c r="C3" s="98" t="s">
        <v>5</v>
      </c>
      <c r="D3" s="98" t="s">
        <v>6</v>
      </c>
      <c r="E3" s="99" t="s">
        <v>135</v>
      </c>
    </row>
    <row r="4" ht="36" customHeight="1" spans="1:5">
      <c r="A4" s="132" t="s">
        <v>1875</v>
      </c>
      <c r="B4" s="133">
        <v>80150</v>
      </c>
      <c r="C4" s="133">
        <f>SUM(C5:C6)</f>
        <v>75560</v>
      </c>
      <c r="D4" s="107">
        <f t="shared" ref="D4:D6" si="0">SUM(C4-B4)/B4</f>
        <v>-0.0572676232064878</v>
      </c>
      <c r="E4" s="99" t="str">
        <f t="shared" ref="E4:E27" si="1">IF(A4&lt;&gt;"",IF(SUM(B4:C4)&lt;&gt;0,"是","否"),"是")</f>
        <v>是</v>
      </c>
    </row>
    <row r="5" ht="36" customHeight="1" spans="1:5">
      <c r="A5" s="134" t="s">
        <v>1876</v>
      </c>
      <c r="B5" s="104">
        <v>76215</v>
      </c>
      <c r="C5" s="104">
        <v>75273</v>
      </c>
      <c r="D5" s="105">
        <f t="shared" si="0"/>
        <v>-0.0123597716984845</v>
      </c>
      <c r="E5" s="99" t="str">
        <f t="shared" si="1"/>
        <v>是</v>
      </c>
    </row>
    <row r="6" ht="36" customHeight="1" spans="1:5">
      <c r="A6" s="134" t="s">
        <v>1877</v>
      </c>
      <c r="B6" s="104">
        <v>344</v>
      </c>
      <c r="C6" s="104">
        <v>287</v>
      </c>
      <c r="D6" s="105">
        <f t="shared" si="0"/>
        <v>-0.165697674418605</v>
      </c>
      <c r="E6" s="99" t="str">
        <f t="shared" si="1"/>
        <v>是</v>
      </c>
    </row>
    <row r="7" s="124" customFormat="1" ht="36" customHeight="1" spans="1:5">
      <c r="A7" s="134" t="s">
        <v>1878</v>
      </c>
      <c r="B7" s="135"/>
      <c r="C7" s="135"/>
      <c r="D7" s="136"/>
      <c r="E7" s="99" t="str">
        <f t="shared" si="1"/>
        <v>否</v>
      </c>
    </row>
    <row r="8" s="124" customFormat="1" ht="36" customHeight="1" spans="1:5">
      <c r="A8" s="137" t="s">
        <v>1879</v>
      </c>
      <c r="B8" s="133">
        <v>31820</v>
      </c>
      <c r="C8" s="133">
        <f>SUM(C9:C11)</f>
        <v>38616</v>
      </c>
      <c r="D8" s="107">
        <f t="shared" ref="D8:D14" si="2">SUM(C8-B8)/B8</f>
        <v>0.213576367064739</v>
      </c>
      <c r="E8" s="99" t="str">
        <f t="shared" si="1"/>
        <v>是</v>
      </c>
    </row>
    <row r="9" s="124" customFormat="1" ht="36" customHeight="1" spans="1:5">
      <c r="A9" s="134" t="s">
        <v>1876</v>
      </c>
      <c r="B9" s="104">
        <v>27320</v>
      </c>
      <c r="C9" s="104">
        <v>35442</v>
      </c>
      <c r="D9" s="105">
        <f t="shared" si="2"/>
        <v>0.297291361639824</v>
      </c>
      <c r="E9" s="99" t="str">
        <f t="shared" si="1"/>
        <v>是</v>
      </c>
    </row>
    <row r="10" s="124" customFormat="1" ht="36" customHeight="1" spans="1:5">
      <c r="A10" s="134" t="s">
        <v>1877</v>
      </c>
      <c r="B10" s="104">
        <v>196</v>
      </c>
      <c r="C10" s="104">
        <v>200</v>
      </c>
      <c r="D10" s="105">
        <f t="shared" si="2"/>
        <v>0.0204081632653061</v>
      </c>
      <c r="E10" s="99" t="str">
        <f t="shared" si="1"/>
        <v>是</v>
      </c>
    </row>
    <row r="11" s="124" customFormat="1" ht="36" customHeight="1" spans="1:5">
      <c r="A11" s="134" t="s">
        <v>1878</v>
      </c>
      <c r="B11" s="104">
        <v>2974</v>
      </c>
      <c r="C11" s="104">
        <v>2974</v>
      </c>
      <c r="D11" s="105">
        <f t="shared" si="2"/>
        <v>0</v>
      </c>
      <c r="E11" s="99" t="str">
        <f t="shared" si="1"/>
        <v>是</v>
      </c>
    </row>
    <row r="12" s="124" customFormat="1" ht="36" customHeight="1" spans="1:5">
      <c r="A12" s="132" t="s">
        <v>1880</v>
      </c>
      <c r="B12" s="133">
        <v>2005</v>
      </c>
      <c r="C12" s="133">
        <f>SUM(C13:C15)</f>
        <v>2022</v>
      </c>
      <c r="D12" s="107">
        <f t="shared" si="2"/>
        <v>0.0084788029925187</v>
      </c>
      <c r="E12" s="99" t="str">
        <f t="shared" si="1"/>
        <v>是</v>
      </c>
    </row>
    <row r="13" ht="36" customHeight="1" spans="1:5">
      <c r="A13" s="134" t="s">
        <v>1876</v>
      </c>
      <c r="B13" s="104">
        <v>1969</v>
      </c>
      <c r="C13" s="104">
        <v>2013</v>
      </c>
      <c r="D13" s="105">
        <f t="shared" si="2"/>
        <v>0.0223463687150838</v>
      </c>
      <c r="E13" s="99" t="str">
        <f t="shared" si="1"/>
        <v>是</v>
      </c>
    </row>
    <row r="14" ht="36" customHeight="1" spans="1:5">
      <c r="A14" s="134" t="s">
        <v>1877</v>
      </c>
      <c r="B14" s="104">
        <v>15</v>
      </c>
      <c r="C14" s="104">
        <v>9</v>
      </c>
      <c r="D14" s="105">
        <f t="shared" si="2"/>
        <v>-0.4</v>
      </c>
      <c r="E14" s="99" t="str">
        <f t="shared" si="1"/>
        <v>是</v>
      </c>
    </row>
    <row r="15" ht="36" customHeight="1" spans="1:5">
      <c r="A15" s="134" t="s">
        <v>1878</v>
      </c>
      <c r="B15" s="135"/>
      <c r="C15" s="138"/>
      <c r="D15" s="139" t="str">
        <f>IF(B15&gt;0,C15/B15-1,IF(B15&lt;0,-(C15/B15-1),""))</f>
        <v/>
      </c>
      <c r="E15" s="99" t="str">
        <f t="shared" si="1"/>
        <v>否</v>
      </c>
    </row>
    <row r="16" ht="36" customHeight="1" spans="1:5">
      <c r="A16" s="132" t="s">
        <v>1881</v>
      </c>
      <c r="B16" s="140"/>
      <c r="C16" s="140"/>
      <c r="D16" s="141"/>
      <c r="E16" s="99" t="str">
        <f t="shared" si="1"/>
        <v>否</v>
      </c>
    </row>
    <row r="17" ht="36" customHeight="1" spans="1:5">
      <c r="A17" s="134" t="s">
        <v>1876</v>
      </c>
      <c r="B17" s="135"/>
      <c r="C17" s="135"/>
      <c r="D17" s="136"/>
      <c r="E17" s="99" t="str">
        <f t="shared" si="1"/>
        <v>否</v>
      </c>
    </row>
    <row r="18" ht="36" customHeight="1" spans="1:5">
      <c r="A18" s="134" t="s">
        <v>1877</v>
      </c>
      <c r="B18" s="135"/>
      <c r="C18" s="135"/>
      <c r="D18" s="136"/>
      <c r="E18" s="99" t="str">
        <f t="shared" si="1"/>
        <v>否</v>
      </c>
    </row>
    <row r="19" ht="36" customHeight="1" spans="1:5">
      <c r="A19" s="134" t="s">
        <v>1878</v>
      </c>
      <c r="B19" s="135"/>
      <c r="C19" s="142"/>
      <c r="D19" s="136"/>
      <c r="E19" s="99" t="str">
        <f t="shared" si="1"/>
        <v>否</v>
      </c>
    </row>
    <row r="20" ht="36" customHeight="1" spans="1:5">
      <c r="A20" s="132" t="s">
        <v>1882</v>
      </c>
      <c r="B20" s="133">
        <f>SUM(B21:B22)</f>
        <v>2384</v>
      </c>
      <c r="C20" s="133">
        <f>SUM(C21:C22)</f>
        <v>3316</v>
      </c>
      <c r="D20" s="107">
        <f t="shared" ref="D20:D27" si="3">SUM(C20-B20)/B20</f>
        <v>0.390939597315436</v>
      </c>
      <c r="E20" s="99" t="str">
        <f t="shared" si="1"/>
        <v>是</v>
      </c>
    </row>
    <row r="21" ht="36" customHeight="1" spans="1:5">
      <c r="A21" s="134" t="s">
        <v>1876</v>
      </c>
      <c r="B21" s="104">
        <v>2384</v>
      </c>
      <c r="C21" s="104">
        <v>3316</v>
      </c>
      <c r="D21" s="105">
        <f t="shared" si="3"/>
        <v>0.390939597315436</v>
      </c>
      <c r="E21" s="99" t="str">
        <f t="shared" si="1"/>
        <v>是</v>
      </c>
    </row>
    <row r="22" ht="36" customHeight="1" spans="1:5">
      <c r="A22" s="134" t="s">
        <v>1877</v>
      </c>
      <c r="B22" s="135"/>
      <c r="C22" s="135"/>
      <c r="D22" s="136"/>
      <c r="E22" s="99" t="str">
        <f t="shared" si="1"/>
        <v>否</v>
      </c>
    </row>
    <row r="23" ht="36" customHeight="1" spans="1:5">
      <c r="A23" s="134" t="s">
        <v>1878</v>
      </c>
      <c r="B23" s="135">
        <v>0</v>
      </c>
      <c r="C23" s="113"/>
      <c r="D23" s="136" t="str">
        <f>IF(B23&gt;0,C23/B23-1,IF(B23&lt;0,-(C23/B23-1),""))</f>
        <v/>
      </c>
      <c r="E23" s="99" t="str">
        <f t="shared" si="1"/>
        <v>否</v>
      </c>
    </row>
    <row r="24" ht="36" customHeight="1" spans="1:5">
      <c r="A24" s="132" t="s">
        <v>1883</v>
      </c>
      <c r="B24" s="133">
        <v>21701</v>
      </c>
      <c r="C24" s="133">
        <f>SUM(C25:C29)</f>
        <v>23035</v>
      </c>
      <c r="D24" s="107">
        <f t="shared" si="3"/>
        <v>0.0614718215750426</v>
      </c>
      <c r="E24" s="99" t="str">
        <f t="shared" si="1"/>
        <v>是</v>
      </c>
    </row>
    <row r="25" ht="36" customHeight="1" spans="1:5">
      <c r="A25" s="143" t="s">
        <v>1884</v>
      </c>
      <c r="B25" s="104">
        <v>6959</v>
      </c>
      <c r="C25" s="104">
        <v>6888</v>
      </c>
      <c r="D25" s="105">
        <f t="shared" si="3"/>
        <v>-0.0102026153182929</v>
      </c>
      <c r="E25" s="99" t="str">
        <f t="shared" si="1"/>
        <v>是</v>
      </c>
    </row>
    <row r="26" ht="36" customHeight="1" spans="1:5">
      <c r="A26" s="143" t="s">
        <v>1885</v>
      </c>
      <c r="B26" s="104">
        <v>10822</v>
      </c>
      <c r="C26" s="104">
        <v>13392</v>
      </c>
      <c r="D26" s="105">
        <f t="shared" si="3"/>
        <v>0.237479209018666</v>
      </c>
      <c r="E26" s="99" t="str">
        <f t="shared" si="1"/>
        <v>是</v>
      </c>
    </row>
    <row r="27" ht="36" customHeight="1" spans="1:5">
      <c r="A27" s="143" t="s">
        <v>1886</v>
      </c>
      <c r="B27" s="104">
        <v>2527</v>
      </c>
      <c r="C27" s="104">
        <v>150</v>
      </c>
      <c r="D27" s="105">
        <f t="shared" si="3"/>
        <v>-0.940641076375148</v>
      </c>
      <c r="E27" s="99" t="str">
        <f t="shared" si="1"/>
        <v>是</v>
      </c>
    </row>
    <row r="28" ht="36" customHeight="1" spans="1:5">
      <c r="A28" s="143" t="s">
        <v>1887</v>
      </c>
      <c r="B28" s="104"/>
      <c r="C28" s="104">
        <v>1457</v>
      </c>
      <c r="D28" s="105"/>
      <c r="E28" s="99"/>
    </row>
    <row r="29" ht="36" customHeight="1" spans="1:5">
      <c r="A29" s="143" t="s">
        <v>1888</v>
      </c>
      <c r="B29" s="104"/>
      <c r="C29" s="104">
        <v>1148</v>
      </c>
      <c r="D29" s="105"/>
      <c r="E29" s="99"/>
    </row>
    <row r="30" ht="36" customHeight="1" spans="1:5">
      <c r="A30" s="132" t="s">
        <v>1889</v>
      </c>
      <c r="B30" s="140"/>
      <c r="C30" s="110"/>
      <c r="D30" s="141"/>
      <c r="E30" s="99" t="str">
        <f t="shared" ref="E30:E40" si="4">IF(A30&lt;&gt;"",IF(SUM(B30:C30)&lt;&gt;0,"是","否"),"是")</f>
        <v>否</v>
      </c>
    </row>
    <row r="31" ht="36" customHeight="1" spans="1:5">
      <c r="A31" s="134" t="s">
        <v>1876</v>
      </c>
      <c r="B31" s="135"/>
      <c r="C31" s="135"/>
      <c r="D31" s="144"/>
      <c r="E31" s="99" t="str">
        <f t="shared" si="4"/>
        <v>否</v>
      </c>
    </row>
    <row r="32" ht="36" customHeight="1" spans="1:5">
      <c r="A32" s="134" t="s">
        <v>1877</v>
      </c>
      <c r="B32" s="135"/>
      <c r="C32" s="135"/>
      <c r="D32" s="144"/>
      <c r="E32" s="99" t="str">
        <f t="shared" si="4"/>
        <v>否</v>
      </c>
    </row>
    <row r="33" ht="36" customHeight="1" spans="1:5">
      <c r="A33" s="134" t="s">
        <v>1878</v>
      </c>
      <c r="B33" s="135"/>
      <c r="C33" s="135"/>
      <c r="D33" s="144"/>
      <c r="E33" s="99" t="str">
        <f t="shared" si="4"/>
        <v>否</v>
      </c>
    </row>
    <row r="34" ht="36" customHeight="1" spans="1:5">
      <c r="A34" s="118" t="s">
        <v>1890</v>
      </c>
      <c r="B34" s="133">
        <f>B24+B20+B12+B8+B4</f>
        <v>138060</v>
      </c>
      <c r="C34" s="133">
        <f>C24+C20+C12+C8+C4</f>
        <v>142549</v>
      </c>
      <c r="D34" s="107">
        <f t="shared" ref="D34:D37" si="5">SUM(C34-B34)/B34</f>
        <v>0.0325148486165435</v>
      </c>
      <c r="E34" s="99" t="str">
        <f t="shared" si="4"/>
        <v>是</v>
      </c>
    </row>
    <row r="35" ht="36" customHeight="1" spans="1:5">
      <c r="A35" s="134" t="s">
        <v>1891</v>
      </c>
      <c r="B35" s="145">
        <f>B25+B21+B13+B9+B5</f>
        <v>114847</v>
      </c>
      <c r="C35" s="145">
        <f>C25+C21+C13+C9+C5</f>
        <v>122932</v>
      </c>
      <c r="D35" s="107">
        <f t="shared" si="5"/>
        <v>0.0703980077842695</v>
      </c>
      <c r="E35" s="99" t="str">
        <f t="shared" si="4"/>
        <v>是</v>
      </c>
    </row>
    <row r="36" ht="36" customHeight="1" spans="1:5">
      <c r="A36" s="134" t="s">
        <v>1892</v>
      </c>
      <c r="B36" s="145">
        <f>B27+B22+B18+B14+B10+B6</f>
        <v>3082</v>
      </c>
      <c r="C36" s="145">
        <f>C27+C22+C18+C14+C10+C6</f>
        <v>646</v>
      </c>
      <c r="D36" s="107">
        <f t="shared" si="5"/>
        <v>-0.790395846852693</v>
      </c>
      <c r="E36" s="99" t="str">
        <f t="shared" si="4"/>
        <v>是</v>
      </c>
    </row>
    <row r="37" ht="36" customHeight="1" spans="1:5">
      <c r="A37" s="134" t="s">
        <v>1893</v>
      </c>
      <c r="B37" s="145">
        <f>B33+B26+B23+B15+B11+B7</f>
        <v>13796</v>
      </c>
      <c r="C37" s="145">
        <f>C33+C26+C23+C15+C11+C7</f>
        <v>16366</v>
      </c>
      <c r="D37" s="107">
        <f t="shared" si="5"/>
        <v>0.186285879965207</v>
      </c>
      <c r="E37" s="99" t="str">
        <f t="shared" si="4"/>
        <v>是</v>
      </c>
    </row>
    <row r="38" ht="36" customHeight="1" spans="1:5">
      <c r="A38" s="121" t="s">
        <v>1894</v>
      </c>
      <c r="B38" s="146">
        <v>193827</v>
      </c>
      <c r="C38" s="146">
        <v>211154</v>
      </c>
      <c r="D38" s="111"/>
      <c r="E38" s="99" t="str">
        <f t="shared" si="4"/>
        <v>是</v>
      </c>
    </row>
    <row r="39" ht="36" customHeight="1" spans="1:5">
      <c r="A39" s="121" t="s">
        <v>1895</v>
      </c>
      <c r="B39" s="140"/>
      <c r="C39" s="110"/>
      <c r="D39" s="141"/>
      <c r="E39" s="99" t="str">
        <f t="shared" si="4"/>
        <v>否</v>
      </c>
    </row>
    <row r="40" ht="36" customHeight="1" spans="1:5">
      <c r="A40" s="118" t="s">
        <v>1896</v>
      </c>
      <c r="B40" s="146">
        <f>B34+B38</f>
        <v>331887</v>
      </c>
      <c r="C40" s="146">
        <f>C34+C38</f>
        <v>353703</v>
      </c>
      <c r="D40" s="111"/>
      <c r="E40" s="99" t="str">
        <f t="shared" si="4"/>
        <v>是</v>
      </c>
    </row>
    <row r="41" spans="2:3">
      <c r="B41" s="147"/>
      <c r="C41" s="147"/>
    </row>
    <row r="42" spans="2:3">
      <c r="B42" s="147"/>
      <c r="C42" s="147"/>
    </row>
    <row r="43" spans="2:3">
      <c r="B43" s="147"/>
      <c r="C43" s="147"/>
    </row>
    <row r="44" spans="2:3">
      <c r="B44" s="147"/>
      <c r="C44" s="147"/>
    </row>
  </sheetData>
  <autoFilter ref="A3:E40">
    <extLst/>
  </autoFilter>
  <mergeCells count="1">
    <mergeCell ref="A1:D1"/>
  </mergeCells>
  <conditionalFormatting sqref="D24">
    <cfRule type="cellIs" dxfId="4" priority="3" stopIfTrue="1" operator="lessThanOrEqual">
      <formula>-1</formula>
    </cfRule>
  </conditionalFormatting>
  <conditionalFormatting sqref="D38">
    <cfRule type="cellIs" dxfId="4" priority="2" stopIfTrue="1" operator="lessThanOrEqual">
      <formula>-1</formula>
    </cfRule>
  </conditionalFormatting>
  <conditionalFormatting sqref="D40">
    <cfRule type="cellIs" dxfId="4" priority="1" stopIfTrue="1" operator="lessThanOrEqual">
      <formula>-1</formula>
    </cfRule>
  </conditionalFormatting>
  <conditionalFormatting sqref="D20:D21">
    <cfRule type="cellIs" dxfId="4" priority="5" stopIfTrue="1" operator="lessThanOrEqual">
      <formula>-1</formula>
    </cfRule>
  </conditionalFormatting>
  <conditionalFormatting sqref="E30:E34">
    <cfRule type="cellIs" dxfId="5" priority="10" stopIfTrue="1" operator="lessThan">
      <formula>0</formula>
    </cfRule>
  </conditionalFormatting>
  <conditionalFormatting sqref="D5:D6 C6">
    <cfRule type="cellIs" dxfId="4" priority="9" stopIfTrue="1" operator="lessThanOrEqual">
      <formula>-1</formula>
    </cfRule>
  </conditionalFormatting>
  <conditionalFormatting sqref="D8:D9 D11 C9 C11">
    <cfRule type="cellIs" dxfId="4" priority="8" stopIfTrue="1" operator="lessThanOrEqual">
      <formula>-1</formula>
    </cfRule>
  </conditionalFormatting>
  <conditionalFormatting sqref="D10 C10">
    <cfRule type="cellIs" dxfId="4" priority="7" stopIfTrue="1" operator="lessThanOrEqual">
      <formula>-1</formula>
    </cfRule>
  </conditionalFormatting>
  <conditionalFormatting sqref="D12:D14 C13:C14">
    <cfRule type="cellIs" dxfId="4" priority="6" stopIfTrue="1" operator="lessThanOrEqual">
      <formula>-1</formula>
    </cfRule>
  </conditionalFormatting>
  <conditionalFormatting sqref="C25 D25:D29">
    <cfRule type="cellIs" dxfId="4"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showGridLines="0" showZeros="0" view="pageBreakPreview" zoomScaleNormal="100" workbookViewId="0">
      <selection activeCell="J21" sqref="J21"/>
    </sheetView>
  </sheetViews>
  <sheetFormatPr defaultColWidth="9" defaultRowHeight="15" outlineLevelCol="4"/>
  <cols>
    <col min="1" max="1" width="50.7545454545455" style="90" customWidth="1"/>
    <col min="2" max="3" width="20.6363636363636" style="91" customWidth="1"/>
    <col min="4" max="4" width="20.6363636363636" style="90" customWidth="1"/>
    <col min="5" max="5" width="5.13636363636364" style="90" customWidth="1"/>
    <col min="6" max="7" width="12.6363636363636" style="90"/>
    <col min="8" max="246" width="9" style="90"/>
    <col min="247" max="247" width="41.6363636363636" style="90" customWidth="1"/>
    <col min="248" max="249" width="14.5" style="90" customWidth="1"/>
    <col min="250" max="250" width="13.8818181818182" style="90" customWidth="1"/>
    <col min="251" max="253" width="9" style="90"/>
    <col min="254" max="255" width="10.5" style="90" customWidth="1"/>
    <col min="256" max="502" width="9" style="90"/>
    <col min="503" max="503" width="41.6363636363636" style="90" customWidth="1"/>
    <col min="504" max="505" width="14.5" style="90" customWidth="1"/>
    <col min="506" max="506" width="13.8818181818182" style="90" customWidth="1"/>
    <col min="507" max="509" width="9" style="90"/>
    <col min="510" max="511" width="10.5" style="90" customWidth="1"/>
    <col min="512" max="758" width="9" style="90"/>
    <col min="759" max="759" width="41.6363636363636" style="90" customWidth="1"/>
    <col min="760" max="761" width="14.5" style="90" customWidth="1"/>
    <col min="762" max="762" width="13.8818181818182" style="90" customWidth="1"/>
    <col min="763" max="765" width="9" style="90"/>
    <col min="766" max="767" width="10.5" style="90" customWidth="1"/>
    <col min="768" max="1014" width="9" style="90"/>
    <col min="1015" max="1015" width="41.6363636363636" style="90" customWidth="1"/>
    <col min="1016" max="1017" width="14.5" style="90" customWidth="1"/>
    <col min="1018" max="1018" width="13.8818181818182" style="90" customWidth="1"/>
    <col min="1019" max="1021" width="9" style="90"/>
    <col min="1022" max="1023" width="10.5" style="90" customWidth="1"/>
    <col min="1024" max="1270" width="9" style="90"/>
    <col min="1271" max="1271" width="41.6363636363636" style="90" customWidth="1"/>
    <col min="1272" max="1273" width="14.5" style="90" customWidth="1"/>
    <col min="1274" max="1274" width="13.8818181818182" style="90" customWidth="1"/>
    <col min="1275" max="1277" width="9" style="90"/>
    <col min="1278" max="1279" width="10.5" style="90" customWidth="1"/>
    <col min="1280" max="1526" width="9" style="90"/>
    <col min="1527" max="1527" width="41.6363636363636" style="90" customWidth="1"/>
    <col min="1528" max="1529" width="14.5" style="90" customWidth="1"/>
    <col min="1530" max="1530" width="13.8818181818182" style="90" customWidth="1"/>
    <col min="1531" max="1533" width="9" style="90"/>
    <col min="1534" max="1535" width="10.5" style="90" customWidth="1"/>
    <col min="1536" max="1782" width="9" style="90"/>
    <col min="1783" max="1783" width="41.6363636363636" style="90" customWidth="1"/>
    <col min="1784" max="1785" width="14.5" style="90" customWidth="1"/>
    <col min="1786" max="1786" width="13.8818181818182" style="90" customWidth="1"/>
    <col min="1787" max="1789" width="9" style="90"/>
    <col min="1790" max="1791" width="10.5" style="90" customWidth="1"/>
    <col min="1792" max="2038" width="9" style="90"/>
    <col min="2039" max="2039" width="41.6363636363636" style="90" customWidth="1"/>
    <col min="2040" max="2041" width="14.5" style="90" customWidth="1"/>
    <col min="2042" max="2042" width="13.8818181818182" style="90" customWidth="1"/>
    <col min="2043" max="2045" width="9" style="90"/>
    <col min="2046" max="2047" width="10.5" style="90" customWidth="1"/>
    <col min="2048" max="2294" width="9" style="90"/>
    <col min="2295" max="2295" width="41.6363636363636" style="90" customWidth="1"/>
    <col min="2296" max="2297" width="14.5" style="90" customWidth="1"/>
    <col min="2298" max="2298" width="13.8818181818182" style="90" customWidth="1"/>
    <col min="2299" max="2301" width="9" style="90"/>
    <col min="2302" max="2303" width="10.5" style="90" customWidth="1"/>
    <col min="2304" max="2550" width="9" style="90"/>
    <col min="2551" max="2551" width="41.6363636363636" style="90" customWidth="1"/>
    <col min="2552" max="2553" width="14.5" style="90" customWidth="1"/>
    <col min="2554" max="2554" width="13.8818181818182" style="90" customWidth="1"/>
    <col min="2555" max="2557" width="9" style="90"/>
    <col min="2558" max="2559" width="10.5" style="90" customWidth="1"/>
    <col min="2560" max="2806" width="9" style="90"/>
    <col min="2807" max="2807" width="41.6363636363636" style="90" customWidth="1"/>
    <col min="2808" max="2809" width="14.5" style="90" customWidth="1"/>
    <col min="2810" max="2810" width="13.8818181818182" style="90" customWidth="1"/>
    <col min="2811" max="2813" width="9" style="90"/>
    <col min="2814" max="2815" width="10.5" style="90" customWidth="1"/>
    <col min="2816" max="3062" width="9" style="90"/>
    <col min="3063" max="3063" width="41.6363636363636" style="90" customWidth="1"/>
    <col min="3064" max="3065" width="14.5" style="90" customWidth="1"/>
    <col min="3066" max="3066" width="13.8818181818182" style="90" customWidth="1"/>
    <col min="3067" max="3069" width="9" style="90"/>
    <col min="3070" max="3071" width="10.5" style="90" customWidth="1"/>
    <col min="3072" max="3318" width="9" style="90"/>
    <col min="3319" max="3319" width="41.6363636363636" style="90" customWidth="1"/>
    <col min="3320" max="3321" width="14.5" style="90" customWidth="1"/>
    <col min="3322" max="3322" width="13.8818181818182" style="90" customWidth="1"/>
    <col min="3323" max="3325" width="9" style="90"/>
    <col min="3326" max="3327" width="10.5" style="90" customWidth="1"/>
    <col min="3328" max="3574" width="9" style="90"/>
    <col min="3575" max="3575" width="41.6363636363636" style="90" customWidth="1"/>
    <col min="3576" max="3577" width="14.5" style="90" customWidth="1"/>
    <col min="3578" max="3578" width="13.8818181818182" style="90" customWidth="1"/>
    <col min="3579" max="3581" width="9" style="90"/>
    <col min="3582" max="3583" width="10.5" style="90" customWidth="1"/>
    <col min="3584" max="3830" width="9" style="90"/>
    <col min="3831" max="3831" width="41.6363636363636" style="90" customWidth="1"/>
    <col min="3832" max="3833" width="14.5" style="90" customWidth="1"/>
    <col min="3834" max="3834" width="13.8818181818182" style="90" customWidth="1"/>
    <col min="3835" max="3837" width="9" style="90"/>
    <col min="3838" max="3839" width="10.5" style="90" customWidth="1"/>
    <col min="3840" max="4086" width="9" style="90"/>
    <col min="4087" max="4087" width="41.6363636363636" style="90" customWidth="1"/>
    <col min="4088" max="4089" width="14.5" style="90" customWidth="1"/>
    <col min="4090" max="4090" width="13.8818181818182" style="90" customWidth="1"/>
    <col min="4091" max="4093" width="9" style="90"/>
    <col min="4094" max="4095" width="10.5" style="90" customWidth="1"/>
    <col min="4096" max="4342" width="9" style="90"/>
    <col min="4343" max="4343" width="41.6363636363636" style="90" customWidth="1"/>
    <col min="4344" max="4345" width="14.5" style="90" customWidth="1"/>
    <col min="4346" max="4346" width="13.8818181818182" style="90" customWidth="1"/>
    <col min="4347" max="4349" width="9" style="90"/>
    <col min="4350" max="4351" width="10.5" style="90" customWidth="1"/>
    <col min="4352" max="4598" width="9" style="90"/>
    <col min="4599" max="4599" width="41.6363636363636" style="90" customWidth="1"/>
    <col min="4600" max="4601" width="14.5" style="90" customWidth="1"/>
    <col min="4602" max="4602" width="13.8818181818182" style="90" customWidth="1"/>
    <col min="4603" max="4605" width="9" style="90"/>
    <col min="4606" max="4607" width="10.5" style="90" customWidth="1"/>
    <col min="4608" max="4854" width="9" style="90"/>
    <col min="4855" max="4855" width="41.6363636363636" style="90" customWidth="1"/>
    <col min="4856" max="4857" width="14.5" style="90" customWidth="1"/>
    <col min="4858" max="4858" width="13.8818181818182" style="90" customWidth="1"/>
    <col min="4859" max="4861" width="9" style="90"/>
    <col min="4862" max="4863" width="10.5" style="90" customWidth="1"/>
    <col min="4864" max="5110" width="9" style="90"/>
    <col min="5111" max="5111" width="41.6363636363636" style="90" customWidth="1"/>
    <col min="5112" max="5113" width="14.5" style="90" customWidth="1"/>
    <col min="5114" max="5114" width="13.8818181818182" style="90" customWidth="1"/>
    <col min="5115" max="5117" width="9" style="90"/>
    <col min="5118" max="5119" width="10.5" style="90" customWidth="1"/>
    <col min="5120" max="5366" width="9" style="90"/>
    <col min="5367" max="5367" width="41.6363636363636" style="90" customWidth="1"/>
    <col min="5368" max="5369" width="14.5" style="90" customWidth="1"/>
    <col min="5370" max="5370" width="13.8818181818182" style="90" customWidth="1"/>
    <col min="5371" max="5373" width="9" style="90"/>
    <col min="5374" max="5375" width="10.5" style="90" customWidth="1"/>
    <col min="5376" max="5622" width="9" style="90"/>
    <col min="5623" max="5623" width="41.6363636363636" style="90" customWidth="1"/>
    <col min="5624" max="5625" width="14.5" style="90" customWidth="1"/>
    <col min="5626" max="5626" width="13.8818181818182" style="90" customWidth="1"/>
    <col min="5627" max="5629" width="9" style="90"/>
    <col min="5630" max="5631" width="10.5" style="90" customWidth="1"/>
    <col min="5632" max="5878" width="9" style="90"/>
    <col min="5879" max="5879" width="41.6363636363636" style="90" customWidth="1"/>
    <col min="5880" max="5881" width="14.5" style="90" customWidth="1"/>
    <col min="5882" max="5882" width="13.8818181818182" style="90" customWidth="1"/>
    <col min="5883" max="5885" width="9" style="90"/>
    <col min="5886" max="5887" width="10.5" style="90" customWidth="1"/>
    <col min="5888" max="6134" width="9" style="90"/>
    <col min="6135" max="6135" width="41.6363636363636" style="90" customWidth="1"/>
    <col min="6136" max="6137" width="14.5" style="90" customWidth="1"/>
    <col min="6138" max="6138" width="13.8818181818182" style="90" customWidth="1"/>
    <col min="6139" max="6141" width="9" style="90"/>
    <col min="6142" max="6143" width="10.5" style="90" customWidth="1"/>
    <col min="6144" max="6390" width="9" style="90"/>
    <col min="6391" max="6391" width="41.6363636363636" style="90" customWidth="1"/>
    <col min="6392" max="6393" width="14.5" style="90" customWidth="1"/>
    <col min="6394" max="6394" width="13.8818181818182" style="90" customWidth="1"/>
    <col min="6395" max="6397" width="9" style="90"/>
    <col min="6398" max="6399" width="10.5" style="90" customWidth="1"/>
    <col min="6400" max="6646" width="9" style="90"/>
    <col min="6647" max="6647" width="41.6363636363636" style="90" customWidth="1"/>
    <col min="6648" max="6649" width="14.5" style="90" customWidth="1"/>
    <col min="6650" max="6650" width="13.8818181818182" style="90" customWidth="1"/>
    <col min="6651" max="6653" width="9" style="90"/>
    <col min="6654" max="6655" width="10.5" style="90" customWidth="1"/>
    <col min="6656" max="6902" width="9" style="90"/>
    <col min="6903" max="6903" width="41.6363636363636" style="90" customWidth="1"/>
    <col min="6904" max="6905" width="14.5" style="90" customWidth="1"/>
    <col min="6906" max="6906" width="13.8818181818182" style="90" customWidth="1"/>
    <col min="6907" max="6909" width="9" style="90"/>
    <col min="6910" max="6911" width="10.5" style="90" customWidth="1"/>
    <col min="6912" max="7158" width="9" style="90"/>
    <col min="7159" max="7159" width="41.6363636363636" style="90" customWidth="1"/>
    <col min="7160" max="7161" width="14.5" style="90" customWidth="1"/>
    <col min="7162" max="7162" width="13.8818181818182" style="90" customWidth="1"/>
    <col min="7163" max="7165" width="9" style="90"/>
    <col min="7166" max="7167" width="10.5" style="90" customWidth="1"/>
    <col min="7168" max="7414" width="9" style="90"/>
    <col min="7415" max="7415" width="41.6363636363636" style="90" customWidth="1"/>
    <col min="7416" max="7417" width="14.5" style="90" customWidth="1"/>
    <col min="7418" max="7418" width="13.8818181818182" style="90" customWidth="1"/>
    <col min="7419" max="7421" width="9" style="90"/>
    <col min="7422" max="7423" width="10.5" style="90" customWidth="1"/>
    <col min="7424" max="7670" width="9" style="90"/>
    <col min="7671" max="7671" width="41.6363636363636" style="90" customWidth="1"/>
    <col min="7672" max="7673" width="14.5" style="90" customWidth="1"/>
    <col min="7674" max="7674" width="13.8818181818182" style="90" customWidth="1"/>
    <col min="7675" max="7677" width="9" style="90"/>
    <col min="7678" max="7679" width="10.5" style="90" customWidth="1"/>
    <col min="7680" max="7926" width="9" style="90"/>
    <col min="7927" max="7927" width="41.6363636363636" style="90" customWidth="1"/>
    <col min="7928" max="7929" width="14.5" style="90" customWidth="1"/>
    <col min="7930" max="7930" width="13.8818181818182" style="90" customWidth="1"/>
    <col min="7931" max="7933" width="9" style="90"/>
    <col min="7934" max="7935" width="10.5" style="90" customWidth="1"/>
    <col min="7936" max="8182" width="9" style="90"/>
    <col min="8183" max="8183" width="41.6363636363636" style="90" customWidth="1"/>
    <col min="8184" max="8185" width="14.5" style="90" customWidth="1"/>
    <col min="8186" max="8186" width="13.8818181818182" style="90" customWidth="1"/>
    <col min="8187" max="8189" width="9" style="90"/>
    <col min="8190" max="8191" width="10.5" style="90" customWidth="1"/>
    <col min="8192" max="8438" width="9" style="90"/>
    <col min="8439" max="8439" width="41.6363636363636" style="90" customWidth="1"/>
    <col min="8440" max="8441" width="14.5" style="90" customWidth="1"/>
    <col min="8442" max="8442" width="13.8818181818182" style="90" customWidth="1"/>
    <col min="8443" max="8445" width="9" style="90"/>
    <col min="8446" max="8447" width="10.5" style="90" customWidth="1"/>
    <col min="8448" max="8694" width="9" style="90"/>
    <col min="8695" max="8695" width="41.6363636363636" style="90" customWidth="1"/>
    <col min="8696" max="8697" width="14.5" style="90" customWidth="1"/>
    <col min="8698" max="8698" width="13.8818181818182" style="90" customWidth="1"/>
    <col min="8699" max="8701" width="9" style="90"/>
    <col min="8702" max="8703" width="10.5" style="90" customWidth="1"/>
    <col min="8704" max="8950" width="9" style="90"/>
    <col min="8951" max="8951" width="41.6363636363636" style="90" customWidth="1"/>
    <col min="8952" max="8953" width="14.5" style="90" customWidth="1"/>
    <col min="8954" max="8954" width="13.8818181818182" style="90" customWidth="1"/>
    <col min="8955" max="8957" width="9" style="90"/>
    <col min="8958" max="8959" width="10.5" style="90" customWidth="1"/>
    <col min="8960" max="9206" width="9" style="90"/>
    <col min="9207" max="9207" width="41.6363636363636" style="90" customWidth="1"/>
    <col min="9208" max="9209" width="14.5" style="90" customWidth="1"/>
    <col min="9210" max="9210" width="13.8818181818182" style="90" customWidth="1"/>
    <col min="9211" max="9213" width="9" style="90"/>
    <col min="9214" max="9215" width="10.5" style="90" customWidth="1"/>
    <col min="9216" max="9462" width="9" style="90"/>
    <col min="9463" max="9463" width="41.6363636363636" style="90" customWidth="1"/>
    <col min="9464" max="9465" width="14.5" style="90" customWidth="1"/>
    <col min="9466" max="9466" width="13.8818181818182" style="90" customWidth="1"/>
    <col min="9467" max="9469" width="9" style="90"/>
    <col min="9470" max="9471" width="10.5" style="90" customWidth="1"/>
    <col min="9472" max="9718" width="9" style="90"/>
    <col min="9719" max="9719" width="41.6363636363636" style="90" customWidth="1"/>
    <col min="9720" max="9721" width="14.5" style="90" customWidth="1"/>
    <col min="9722" max="9722" width="13.8818181818182" style="90" customWidth="1"/>
    <col min="9723" max="9725" width="9" style="90"/>
    <col min="9726" max="9727" width="10.5" style="90" customWidth="1"/>
    <col min="9728" max="9974" width="9" style="90"/>
    <col min="9975" max="9975" width="41.6363636363636" style="90" customWidth="1"/>
    <col min="9976" max="9977" width="14.5" style="90" customWidth="1"/>
    <col min="9978" max="9978" width="13.8818181818182" style="90" customWidth="1"/>
    <col min="9979" max="9981" width="9" style="90"/>
    <col min="9982" max="9983" width="10.5" style="90" customWidth="1"/>
    <col min="9984" max="10230" width="9" style="90"/>
    <col min="10231" max="10231" width="41.6363636363636" style="90" customWidth="1"/>
    <col min="10232" max="10233" width="14.5" style="90" customWidth="1"/>
    <col min="10234" max="10234" width="13.8818181818182" style="90" customWidth="1"/>
    <col min="10235" max="10237" width="9" style="90"/>
    <col min="10238" max="10239" width="10.5" style="90" customWidth="1"/>
    <col min="10240" max="10486" width="9" style="90"/>
    <col min="10487" max="10487" width="41.6363636363636" style="90" customWidth="1"/>
    <col min="10488" max="10489" width="14.5" style="90" customWidth="1"/>
    <col min="10490" max="10490" width="13.8818181818182" style="90" customWidth="1"/>
    <col min="10491" max="10493" width="9" style="90"/>
    <col min="10494" max="10495" width="10.5" style="90" customWidth="1"/>
    <col min="10496" max="10742" width="9" style="90"/>
    <col min="10743" max="10743" width="41.6363636363636" style="90" customWidth="1"/>
    <col min="10744" max="10745" width="14.5" style="90" customWidth="1"/>
    <col min="10746" max="10746" width="13.8818181818182" style="90" customWidth="1"/>
    <col min="10747" max="10749" width="9" style="90"/>
    <col min="10750" max="10751" width="10.5" style="90" customWidth="1"/>
    <col min="10752" max="10998" width="9" style="90"/>
    <col min="10999" max="10999" width="41.6363636363636" style="90" customWidth="1"/>
    <col min="11000" max="11001" width="14.5" style="90" customWidth="1"/>
    <col min="11002" max="11002" width="13.8818181818182" style="90" customWidth="1"/>
    <col min="11003" max="11005" width="9" style="90"/>
    <col min="11006" max="11007" width="10.5" style="90" customWidth="1"/>
    <col min="11008" max="11254" width="9" style="90"/>
    <col min="11255" max="11255" width="41.6363636363636" style="90" customWidth="1"/>
    <col min="11256" max="11257" width="14.5" style="90" customWidth="1"/>
    <col min="11258" max="11258" width="13.8818181818182" style="90" customWidth="1"/>
    <col min="11259" max="11261" width="9" style="90"/>
    <col min="11262" max="11263" width="10.5" style="90" customWidth="1"/>
    <col min="11264" max="11510" width="9" style="90"/>
    <col min="11511" max="11511" width="41.6363636363636" style="90" customWidth="1"/>
    <col min="11512" max="11513" width="14.5" style="90" customWidth="1"/>
    <col min="11514" max="11514" width="13.8818181818182" style="90" customWidth="1"/>
    <col min="11515" max="11517" width="9" style="90"/>
    <col min="11518" max="11519" width="10.5" style="90" customWidth="1"/>
    <col min="11520" max="11766" width="9" style="90"/>
    <col min="11767" max="11767" width="41.6363636363636" style="90" customWidth="1"/>
    <col min="11768" max="11769" width="14.5" style="90" customWidth="1"/>
    <col min="11770" max="11770" width="13.8818181818182" style="90" customWidth="1"/>
    <col min="11771" max="11773" width="9" style="90"/>
    <col min="11774" max="11775" width="10.5" style="90" customWidth="1"/>
    <col min="11776" max="12022" width="9" style="90"/>
    <col min="12023" max="12023" width="41.6363636363636" style="90" customWidth="1"/>
    <col min="12024" max="12025" width="14.5" style="90" customWidth="1"/>
    <col min="12026" max="12026" width="13.8818181818182" style="90" customWidth="1"/>
    <col min="12027" max="12029" width="9" style="90"/>
    <col min="12030" max="12031" width="10.5" style="90" customWidth="1"/>
    <col min="12032" max="12278" width="9" style="90"/>
    <col min="12279" max="12279" width="41.6363636363636" style="90" customWidth="1"/>
    <col min="12280" max="12281" width="14.5" style="90" customWidth="1"/>
    <col min="12282" max="12282" width="13.8818181818182" style="90" customWidth="1"/>
    <col min="12283" max="12285" width="9" style="90"/>
    <col min="12286" max="12287" width="10.5" style="90" customWidth="1"/>
    <col min="12288" max="12534" width="9" style="90"/>
    <col min="12535" max="12535" width="41.6363636363636" style="90" customWidth="1"/>
    <col min="12536" max="12537" width="14.5" style="90" customWidth="1"/>
    <col min="12538" max="12538" width="13.8818181818182" style="90" customWidth="1"/>
    <col min="12539" max="12541" width="9" style="90"/>
    <col min="12542" max="12543" width="10.5" style="90" customWidth="1"/>
    <col min="12544" max="12790" width="9" style="90"/>
    <col min="12791" max="12791" width="41.6363636363636" style="90" customWidth="1"/>
    <col min="12792" max="12793" width="14.5" style="90" customWidth="1"/>
    <col min="12794" max="12794" width="13.8818181818182" style="90" customWidth="1"/>
    <col min="12795" max="12797" width="9" style="90"/>
    <col min="12798" max="12799" width="10.5" style="90" customWidth="1"/>
    <col min="12800" max="13046" width="9" style="90"/>
    <col min="13047" max="13047" width="41.6363636363636" style="90" customWidth="1"/>
    <col min="13048" max="13049" width="14.5" style="90" customWidth="1"/>
    <col min="13050" max="13050" width="13.8818181818182" style="90" customWidth="1"/>
    <col min="13051" max="13053" width="9" style="90"/>
    <col min="13054" max="13055" width="10.5" style="90" customWidth="1"/>
    <col min="13056" max="13302" width="9" style="90"/>
    <col min="13303" max="13303" width="41.6363636363636" style="90" customWidth="1"/>
    <col min="13304" max="13305" width="14.5" style="90" customWidth="1"/>
    <col min="13306" max="13306" width="13.8818181818182" style="90" customWidth="1"/>
    <col min="13307" max="13309" width="9" style="90"/>
    <col min="13310" max="13311" width="10.5" style="90" customWidth="1"/>
    <col min="13312" max="13558" width="9" style="90"/>
    <col min="13559" max="13559" width="41.6363636363636" style="90" customWidth="1"/>
    <col min="13560" max="13561" width="14.5" style="90" customWidth="1"/>
    <col min="13562" max="13562" width="13.8818181818182" style="90" customWidth="1"/>
    <col min="13563" max="13565" width="9" style="90"/>
    <col min="13566" max="13567" width="10.5" style="90" customWidth="1"/>
    <col min="13568" max="13814" width="9" style="90"/>
    <col min="13815" max="13815" width="41.6363636363636" style="90" customWidth="1"/>
    <col min="13816" max="13817" width="14.5" style="90" customWidth="1"/>
    <col min="13818" max="13818" width="13.8818181818182" style="90" customWidth="1"/>
    <col min="13819" max="13821" width="9" style="90"/>
    <col min="13822" max="13823" width="10.5" style="90" customWidth="1"/>
    <col min="13824" max="14070" width="9" style="90"/>
    <col min="14071" max="14071" width="41.6363636363636" style="90" customWidth="1"/>
    <col min="14072" max="14073" width="14.5" style="90" customWidth="1"/>
    <col min="14074" max="14074" width="13.8818181818182" style="90" customWidth="1"/>
    <col min="14075" max="14077" width="9" style="90"/>
    <col min="14078" max="14079" width="10.5" style="90" customWidth="1"/>
    <col min="14080" max="14326" width="9" style="90"/>
    <col min="14327" max="14327" width="41.6363636363636" style="90" customWidth="1"/>
    <col min="14328" max="14329" width="14.5" style="90" customWidth="1"/>
    <col min="14330" max="14330" width="13.8818181818182" style="90" customWidth="1"/>
    <col min="14331" max="14333" width="9" style="90"/>
    <col min="14334" max="14335" width="10.5" style="90" customWidth="1"/>
    <col min="14336" max="14582" width="9" style="90"/>
    <col min="14583" max="14583" width="41.6363636363636" style="90" customWidth="1"/>
    <col min="14584" max="14585" width="14.5" style="90" customWidth="1"/>
    <col min="14586" max="14586" width="13.8818181818182" style="90" customWidth="1"/>
    <col min="14587" max="14589" width="9" style="90"/>
    <col min="14590" max="14591" width="10.5" style="90" customWidth="1"/>
    <col min="14592" max="14838" width="9" style="90"/>
    <col min="14839" max="14839" width="41.6363636363636" style="90" customWidth="1"/>
    <col min="14840" max="14841" width="14.5" style="90" customWidth="1"/>
    <col min="14842" max="14842" width="13.8818181818182" style="90" customWidth="1"/>
    <col min="14843" max="14845" width="9" style="90"/>
    <col min="14846" max="14847" width="10.5" style="90" customWidth="1"/>
    <col min="14848" max="15094" width="9" style="90"/>
    <col min="15095" max="15095" width="41.6363636363636" style="90" customWidth="1"/>
    <col min="15096" max="15097" width="14.5" style="90" customWidth="1"/>
    <col min="15098" max="15098" width="13.8818181818182" style="90" customWidth="1"/>
    <col min="15099" max="15101" width="9" style="90"/>
    <col min="15102" max="15103" width="10.5" style="90" customWidth="1"/>
    <col min="15104" max="15350" width="9" style="90"/>
    <col min="15351" max="15351" width="41.6363636363636" style="90" customWidth="1"/>
    <col min="15352" max="15353" width="14.5" style="90" customWidth="1"/>
    <col min="15354" max="15354" width="13.8818181818182" style="90" customWidth="1"/>
    <col min="15355" max="15357" width="9" style="90"/>
    <col min="15358" max="15359" width="10.5" style="90" customWidth="1"/>
    <col min="15360" max="15606" width="9" style="90"/>
    <col min="15607" max="15607" width="41.6363636363636" style="90" customWidth="1"/>
    <col min="15608" max="15609" width="14.5" style="90" customWidth="1"/>
    <col min="15610" max="15610" width="13.8818181818182" style="90" customWidth="1"/>
    <col min="15611" max="15613" width="9" style="90"/>
    <col min="15614" max="15615" width="10.5" style="90" customWidth="1"/>
    <col min="15616" max="15862" width="9" style="90"/>
    <col min="15863" max="15863" width="41.6363636363636" style="90" customWidth="1"/>
    <col min="15864" max="15865" width="14.5" style="90" customWidth="1"/>
    <col min="15866" max="15866" width="13.8818181818182" style="90" customWidth="1"/>
    <col min="15867" max="15869" width="9" style="90"/>
    <col min="15870" max="15871" width="10.5" style="90" customWidth="1"/>
    <col min="15872" max="16118" width="9" style="90"/>
    <col min="16119" max="16119" width="41.6363636363636" style="90" customWidth="1"/>
    <col min="16120" max="16121" width="14.5" style="90" customWidth="1"/>
    <col min="16122" max="16122" width="13.8818181818182" style="90" customWidth="1"/>
    <col min="16123" max="16125" width="9" style="90"/>
    <col min="16126" max="16127" width="10.5" style="90" customWidth="1"/>
    <col min="16128" max="16384" width="9" style="90"/>
  </cols>
  <sheetData>
    <row r="1" ht="45" customHeight="1" spans="1:4">
      <c r="A1" s="86" t="s">
        <v>1919</v>
      </c>
      <c r="B1" s="92"/>
      <c r="C1" s="92"/>
      <c r="D1" s="86"/>
    </row>
    <row r="2" ht="20.1" customHeight="1" spans="1:4">
      <c r="A2" s="93"/>
      <c r="B2" s="94"/>
      <c r="C2" s="95"/>
      <c r="D2" s="96" t="s">
        <v>1920</v>
      </c>
    </row>
    <row r="3" ht="45" customHeight="1" spans="1:5">
      <c r="A3" s="97" t="s">
        <v>1197</v>
      </c>
      <c r="B3" s="98" t="s">
        <v>4</v>
      </c>
      <c r="C3" s="98" t="s">
        <v>5</v>
      </c>
      <c r="D3" s="98" t="s">
        <v>6</v>
      </c>
      <c r="E3" s="99" t="s">
        <v>135</v>
      </c>
    </row>
    <row r="4" ht="36" customHeight="1" spans="1:5">
      <c r="A4" s="100" t="s">
        <v>1899</v>
      </c>
      <c r="B4" s="101">
        <v>64206</v>
      </c>
      <c r="C4" s="101">
        <f>SUM(C5:C5)</f>
        <v>68984</v>
      </c>
      <c r="D4" s="102">
        <f t="shared" ref="D4:D9" si="0">SUM(C4-B4)/B4</f>
        <v>0.074416721178706</v>
      </c>
      <c r="E4" s="99" t="str">
        <f t="shared" ref="E4:E9" si="1">IF(A4&lt;&gt;"",IF(SUM(B4:C4)&lt;&gt;0,"是","否"),"是")</f>
        <v>是</v>
      </c>
    </row>
    <row r="5" ht="36" customHeight="1" spans="1:5">
      <c r="A5" s="103" t="s">
        <v>1900</v>
      </c>
      <c r="B5" s="104">
        <v>61105</v>
      </c>
      <c r="C5" s="104">
        <v>68984</v>
      </c>
      <c r="D5" s="105">
        <f t="shared" si="0"/>
        <v>0.128941985107602</v>
      </c>
      <c r="E5" s="99" t="str">
        <f t="shared" si="1"/>
        <v>是</v>
      </c>
    </row>
    <row r="6" ht="36" customHeight="1" spans="1:5">
      <c r="A6" s="100" t="s">
        <v>1901</v>
      </c>
      <c r="B6" s="106">
        <v>34723</v>
      </c>
      <c r="C6" s="106">
        <f>SUM(C7:C7)</f>
        <v>38520</v>
      </c>
      <c r="D6" s="107">
        <f t="shared" si="0"/>
        <v>0.109351150534228</v>
      </c>
      <c r="E6" s="99" t="str">
        <f t="shared" si="1"/>
        <v>是</v>
      </c>
    </row>
    <row r="7" ht="36" customHeight="1" spans="1:5">
      <c r="A7" s="103" t="s">
        <v>1900</v>
      </c>
      <c r="B7" s="108">
        <v>34606</v>
      </c>
      <c r="C7" s="108">
        <v>38520</v>
      </c>
      <c r="D7" s="105">
        <f t="shared" si="0"/>
        <v>0.113101774258799</v>
      </c>
      <c r="E7" s="99" t="str">
        <f t="shared" si="1"/>
        <v>是</v>
      </c>
    </row>
    <row r="8" ht="36" customHeight="1" spans="1:5">
      <c r="A8" s="100" t="s">
        <v>1902</v>
      </c>
      <c r="B8" s="106">
        <v>2150</v>
      </c>
      <c r="C8" s="106">
        <f>SUM(C9:C14)</f>
        <v>2396</v>
      </c>
      <c r="D8" s="107">
        <f t="shared" si="0"/>
        <v>0.114418604651163</v>
      </c>
      <c r="E8" s="99" t="str">
        <f t="shared" si="1"/>
        <v>是</v>
      </c>
    </row>
    <row r="9" ht="36" customHeight="1" spans="1:5">
      <c r="A9" s="103" t="s">
        <v>1903</v>
      </c>
      <c r="B9" s="108">
        <v>1609</v>
      </c>
      <c r="C9" s="108">
        <v>2003</v>
      </c>
      <c r="D9" s="105">
        <f t="shared" si="0"/>
        <v>0.244872591671846</v>
      </c>
      <c r="E9" s="99" t="str">
        <f t="shared" si="1"/>
        <v>是</v>
      </c>
    </row>
    <row r="10" ht="36" customHeight="1" spans="1:5">
      <c r="A10" s="103" t="s">
        <v>1904</v>
      </c>
      <c r="B10" s="104"/>
      <c r="C10" s="104">
        <v>21</v>
      </c>
      <c r="D10" s="105"/>
      <c r="E10" s="99"/>
    </row>
    <row r="11" ht="36" customHeight="1" spans="1:5">
      <c r="A11" s="103" t="s">
        <v>1905</v>
      </c>
      <c r="B11" s="104"/>
      <c r="C11" s="104"/>
      <c r="D11" s="105"/>
      <c r="E11" s="99"/>
    </row>
    <row r="12" ht="36" customHeight="1" spans="1:5">
      <c r="A12" s="103" t="s">
        <v>1906</v>
      </c>
      <c r="B12" s="104"/>
      <c r="C12" s="104">
        <v>288</v>
      </c>
      <c r="D12" s="105"/>
      <c r="E12" s="99"/>
    </row>
    <row r="13" ht="36" customHeight="1" spans="1:5">
      <c r="A13" s="103" t="s">
        <v>1907</v>
      </c>
      <c r="B13" s="104"/>
      <c r="C13" s="104">
        <v>77</v>
      </c>
      <c r="D13" s="105"/>
      <c r="E13" s="99"/>
    </row>
    <row r="14" ht="36" customHeight="1" spans="1:5">
      <c r="A14" s="103" t="s">
        <v>1908</v>
      </c>
      <c r="B14" s="104"/>
      <c r="C14" s="104">
        <v>7</v>
      </c>
      <c r="D14" s="105"/>
      <c r="E14" s="99"/>
    </row>
    <row r="15" ht="36" customHeight="1" spans="1:5">
      <c r="A15" s="100" t="s">
        <v>1909</v>
      </c>
      <c r="B15" s="109"/>
      <c r="C15" s="110"/>
      <c r="D15" s="111"/>
      <c r="E15" s="99" t="str">
        <f t="shared" ref="E15:E25" si="2">IF(A15&lt;&gt;"",IF(SUM(B15:C15)&lt;&gt;0,"是","否"),"是")</f>
        <v>否</v>
      </c>
    </row>
    <row r="16" ht="36" customHeight="1" spans="1:5">
      <c r="A16" s="103" t="s">
        <v>1900</v>
      </c>
      <c r="B16" s="112"/>
      <c r="C16" s="113"/>
      <c r="D16" s="114"/>
      <c r="E16" s="99" t="str">
        <f t="shared" si="2"/>
        <v>否</v>
      </c>
    </row>
    <row r="17" ht="36" customHeight="1" spans="1:5">
      <c r="A17" s="100" t="s">
        <v>1910</v>
      </c>
      <c r="B17" s="101">
        <f>B18</f>
        <v>2524</v>
      </c>
      <c r="C17" s="101">
        <f>C18</f>
        <v>3390</v>
      </c>
      <c r="D17" s="107">
        <f t="shared" ref="D17:D20" si="3">SUM(C17-B17)/B17</f>
        <v>0.34310618066561</v>
      </c>
      <c r="E17" s="99" t="str">
        <f t="shared" si="2"/>
        <v>是</v>
      </c>
    </row>
    <row r="18" ht="36" customHeight="1" spans="1:5">
      <c r="A18" s="103" t="s">
        <v>1900</v>
      </c>
      <c r="B18" s="108">
        <v>2524</v>
      </c>
      <c r="C18" s="108">
        <v>3390</v>
      </c>
      <c r="D18" s="105">
        <f t="shared" si="3"/>
        <v>0.34310618066561</v>
      </c>
      <c r="E18" s="99" t="str">
        <f t="shared" si="2"/>
        <v>是</v>
      </c>
    </row>
    <row r="19" s="89" customFormat="1" ht="36" customHeight="1" spans="1:5">
      <c r="A19" s="100" t="s">
        <v>1911</v>
      </c>
      <c r="B19" s="106">
        <v>13480</v>
      </c>
      <c r="C19" s="106">
        <f>SUM(C20:C21)</f>
        <v>15254</v>
      </c>
      <c r="D19" s="107">
        <f t="shared" si="3"/>
        <v>0.13160237388724</v>
      </c>
      <c r="E19" s="99" t="str">
        <f t="shared" si="2"/>
        <v>是</v>
      </c>
    </row>
    <row r="20" ht="36" customHeight="1" spans="1:5">
      <c r="A20" s="103" t="s">
        <v>1900</v>
      </c>
      <c r="B20" s="108">
        <v>13427</v>
      </c>
      <c r="C20" s="108">
        <v>15254</v>
      </c>
      <c r="D20" s="105">
        <f t="shared" si="3"/>
        <v>0.136069114470842</v>
      </c>
      <c r="E20" s="99" t="str">
        <f t="shared" si="2"/>
        <v>是</v>
      </c>
    </row>
    <row r="21" ht="36" customHeight="1" spans="1:5">
      <c r="A21" s="100" t="s">
        <v>1912</v>
      </c>
      <c r="B21" s="115"/>
      <c r="C21" s="110"/>
      <c r="D21" s="111"/>
      <c r="E21" s="99" t="str">
        <f t="shared" si="2"/>
        <v>否</v>
      </c>
    </row>
    <row r="22" ht="36" customHeight="1" spans="1:5">
      <c r="A22" s="103" t="s">
        <v>1900</v>
      </c>
      <c r="B22" s="116"/>
      <c r="C22" s="117"/>
      <c r="D22" s="114"/>
      <c r="E22" s="99" t="str">
        <f t="shared" si="2"/>
        <v>否</v>
      </c>
    </row>
    <row r="23" ht="36" customHeight="1" spans="1:5">
      <c r="A23" s="118" t="s">
        <v>1913</v>
      </c>
      <c r="B23" s="101">
        <v>117083</v>
      </c>
      <c r="C23" s="101">
        <v>128544</v>
      </c>
      <c r="D23" s="107">
        <v>0.1</v>
      </c>
      <c r="E23" s="99" t="str">
        <f t="shared" si="2"/>
        <v>是</v>
      </c>
    </row>
    <row r="24" ht="36" customHeight="1" spans="1:5">
      <c r="A24" s="103" t="s">
        <v>1914</v>
      </c>
      <c r="B24" s="116"/>
      <c r="C24" s="116"/>
      <c r="D24" s="119"/>
      <c r="E24" s="99" t="str">
        <f t="shared" si="2"/>
        <v>否</v>
      </c>
    </row>
    <row r="25" ht="36" customHeight="1" spans="1:5">
      <c r="A25" s="100" t="s">
        <v>1915</v>
      </c>
      <c r="B25" s="115"/>
      <c r="C25" s="120"/>
      <c r="D25" s="111"/>
      <c r="E25" s="99" t="str">
        <f t="shared" si="2"/>
        <v>否</v>
      </c>
    </row>
    <row r="26" ht="36" customHeight="1" spans="1:5">
      <c r="A26" s="121" t="s">
        <v>120</v>
      </c>
      <c r="B26" s="101">
        <v>214804</v>
      </c>
      <c r="C26" s="101">
        <v>225159</v>
      </c>
      <c r="D26" s="122"/>
      <c r="E26" s="99"/>
    </row>
    <row r="27" ht="36" customHeight="1" spans="1:5">
      <c r="A27" s="121" t="s">
        <v>1916</v>
      </c>
      <c r="B27" s="101">
        <v>81098</v>
      </c>
      <c r="C27" s="101">
        <v>83899</v>
      </c>
      <c r="D27" s="122"/>
      <c r="E27" s="99" t="str">
        <f>IF(A27&lt;&gt;"",IF(SUM(B27:C27)&lt;&gt;0,"是","否"),"是")</f>
        <v>是</v>
      </c>
    </row>
    <row r="28" ht="36" customHeight="1" spans="1:5">
      <c r="A28" s="118" t="s">
        <v>1917</v>
      </c>
      <c r="B28" s="120">
        <f>B26+B23</f>
        <v>331887</v>
      </c>
      <c r="C28" s="120">
        <f>C26+C23</f>
        <v>353703</v>
      </c>
      <c r="D28" s="111"/>
      <c r="E28" s="99" t="str">
        <f>IF(A28&lt;&gt;"",IF(SUM(B28:C28)&lt;&gt;0,"是","否"),"是")</f>
        <v>是</v>
      </c>
    </row>
    <row r="29" spans="2:3">
      <c r="B29" s="123"/>
      <c r="C29" s="123"/>
    </row>
    <row r="30" spans="2:3">
      <c r="B30" s="123"/>
      <c r="C30" s="123"/>
    </row>
    <row r="31" spans="2:3">
      <c r="B31" s="123"/>
      <c r="C31" s="123"/>
    </row>
    <row r="32" spans="2:3">
      <c r="B32" s="123"/>
      <c r="C32" s="123"/>
    </row>
  </sheetData>
  <autoFilter ref="A3:F28">
    <extLst/>
  </autoFilter>
  <mergeCells count="1">
    <mergeCell ref="A1:D1"/>
  </mergeCells>
  <conditionalFormatting sqref="D21">
    <cfRule type="cellIs" dxfId="5" priority="4" stopIfTrue="1" operator="lessThan">
      <formula>0</formula>
    </cfRule>
  </conditionalFormatting>
  <conditionalFormatting sqref="E21:F21">
    <cfRule type="cellIs" dxfId="5" priority="5" stopIfTrue="1" operator="lessThan">
      <formula>0</formula>
    </cfRule>
  </conditionalFormatting>
  <conditionalFormatting sqref="D28">
    <cfRule type="cellIs" dxfId="4" priority="2" stopIfTrue="1" operator="lessThanOrEqual">
      <formula>-1</formula>
    </cfRule>
  </conditionalFormatting>
  <conditionalFormatting sqref="D15:D16 D25 D21:D22">
    <cfRule type="cellIs" dxfId="4" priority="3" stopIfTrue="1" operator="lessThanOrEqual">
      <formula>-1</formula>
    </cfRule>
  </conditionalFormatting>
  <conditionalFormatting sqref="B21:B22 B24:B25 C24">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E7" sqref="E7"/>
    </sheetView>
  </sheetViews>
  <sheetFormatPr defaultColWidth="10" defaultRowHeight="14" outlineLevelCol="6"/>
  <cols>
    <col min="1" max="1" width="24.6363636363636" style="43" customWidth="1"/>
    <col min="2" max="7" width="15.6363636363636" style="43" customWidth="1"/>
    <col min="8" max="8" width="9.76363636363636" style="43" customWidth="1"/>
    <col min="9" max="16384" width="10" style="43"/>
  </cols>
  <sheetData>
    <row r="1" s="43" customFormat="1" ht="30" customHeight="1" spans="1:1">
      <c r="A1" s="71"/>
    </row>
    <row r="2" s="43" customFormat="1" ht="28.6" customHeight="1" spans="1:7">
      <c r="A2" s="86" t="s">
        <v>1921</v>
      </c>
      <c r="B2" s="86"/>
      <c r="C2" s="86"/>
      <c r="D2" s="86"/>
      <c r="E2" s="86"/>
      <c r="F2" s="86"/>
      <c r="G2" s="86"/>
    </row>
    <row r="3" s="43" customFormat="1" ht="23" customHeight="1" spans="1:7">
      <c r="A3" s="76"/>
      <c r="B3" s="76"/>
      <c r="F3" s="77" t="s">
        <v>1922</v>
      </c>
      <c r="G3" s="77"/>
    </row>
    <row r="4" s="43" customFormat="1" ht="30" customHeight="1" spans="1:7">
      <c r="A4" s="81" t="s">
        <v>1923</v>
      </c>
      <c r="B4" s="81" t="s">
        <v>1924</v>
      </c>
      <c r="C4" s="81"/>
      <c r="D4" s="81"/>
      <c r="E4" s="81" t="s">
        <v>1925</v>
      </c>
      <c r="F4" s="81"/>
      <c r="G4" s="81"/>
    </row>
    <row r="5" s="43" customFormat="1" ht="30" customHeight="1" spans="1:7">
      <c r="A5" s="81"/>
      <c r="B5" s="87"/>
      <c r="C5" s="81" t="s">
        <v>1926</v>
      </c>
      <c r="D5" s="81" t="s">
        <v>1927</v>
      </c>
      <c r="E5" s="87"/>
      <c r="F5" s="81" t="s">
        <v>1926</v>
      </c>
      <c r="G5" s="81" t="s">
        <v>1927</v>
      </c>
    </row>
    <row r="6" s="43" customFormat="1" ht="30" customHeight="1" spans="1:7">
      <c r="A6" s="81" t="s">
        <v>1928</v>
      </c>
      <c r="B6" s="81" t="s">
        <v>1929</v>
      </c>
      <c r="C6" s="81" t="s">
        <v>1930</v>
      </c>
      <c r="D6" s="81" t="s">
        <v>1931</v>
      </c>
      <c r="E6" s="81" t="s">
        <v>1932</v>
      </c>
      <c r="F6" s="81" t="s">
        <v>1933</v>
      </c>
      <c r="G6" s="81" t="s">
        <v>1934</v>
      </c>
    </row>
    <row r="7" s="43" customFormat="1" ht="30" customHeight="1" spans="1:7">
      <c r="A7" s="88" t="s">
        <v>1228</v>
      </c>
      <c r="B7" s="87">
        <v>110.63</v>
      </c>
      <c r="C7" s="87">
        <v>17.98</v>
      </c>
      <c r="D7" s="87">
        <v>93.65</v>
      </c>
      <c r="E7" s="87">
        <v>110.46</v>
      </c>
      <c r="F7" s="87">
        <v>17.89</v>
      </c>
      <c r="G7" s="87">
        <v>92.57</v>
      </c>
    </row>
    <row r="8" s="45" customFormat="1" ht="25" customHeight="1" spans="1:7">
      <c r="A8" s="70" t="s">
        <v>1935</v>
      </c>
      <c r="B8" s="70"/>
      <c r="C8" s="70"/>
      <c r="D8" s="70"/>
      <c r="E8" s="70"/>
      <c r="F8" s="70"/>
      <c r="G8" s="70"/>
    </row>
    <row r="9" s="45" customFormat="1" ht="25" customHeight="1" spans="1:7">
      <c r="A9" s="70" t="s">
        <v>1936</v>
      </c>
      <c r="B9" s="70"/>
      <c r="C9" s="70"/>
      <c r="D9" s="70"/>
      <c r="E9" s="70"/>
      <c r="F9" s="70"/>
      <c r="G9" s="70"/>
    </row>
    <row r="10" s="43" customFormat="1" ht="18" customHeight="1" spans="1:7">
      <c r="A10" s="71"/>
      <c r="B10" s="71"/>
      <c r="C10" s="71"/>
      <c r="D10" s="71"/>
      <c r="E10" s="71"/>
      <c r="F10" s="71"/>
      <c r="G10" s="71"/>
    </row>
    <row r="11" s="43" customFormat="1" ht="18" customHeight="1" spans="1:7">
      <c r="A11" s="71"/>
      <c r="B11" s="71"/>
      <c r="C11" s="71"/>
      <c r="D11" s="71"/>
      <c r="E11" s="71"/>
      <c r="F11" s="71"/>
      <c r="G11" s="71"/>
    </row>
    <row r="12" s="43" customFormat="1" ht="18" customHeight="1" spans="1:7">
      <c r="A12" s="71"/>
      <c r="B12" s="71"/>
      <c r="C12" s="71"/>
      <c r="D12" s="71"/>
      <c r="E12" s="71"/>
      <c r="F12" s="71"/>
      <c r="G12" s="71"/>
    </row>
    <row r="13" s="43" customFormat="1" ht="18" customHeight="1" spans="1:7">
      <c r="A13" s="71"/>
      <c r="B13" s="71"/>
      <c r="C13" s="71"/>
      <c r="D13" s="71"/>
      <c r="E13" s="71"/>
      <c r="F13" s="71"/>
      <c r="G13" s="71"/>
    </row>
    <row r="14" s="43" customFormat="1" customHeight="1" spans="1:7">
      <c r="A14" s="71"/>
      <c r="B14" s="71"/>
      <c r="C14" s="71"/>
      <c r="D14" s="71"/>
      <c r="E14" s="71"/>
      <c r="F14" s="71"/>
      <c r="G14" s="71"/>
    </row>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6" sqref="C6"/>
    </sheetView>
  </sheetViews>
  <sheetFormatPr defaultColWidth="10" defaultRowHeight="14" outlineLevelCol="6"/>
  <cols>
    <col min="1" max="1" width="62.2545454545455" style="43" customWidth="1"/>
    <col min="2" max="3" width="28.6363636363636" style="43" customWidth="1"/>
    <col min="4" max="4" width="9.76363636363636" style="43" customWidth="1"/>
    <col min="5" max="16384" width="10" style="43"/>
  </cols>
  <sheetData>
    <row r="1" s="43" customFormat="1" ht="23" customHeight="1"/>
    <row r="2" s="43" customFormat="1" ht="14.3" customHeight="1" spans="1:1">
      <c r="A2" s="71"/>
    </row>
    <row r="3" s="43" customFormat="1" ht="28.6" customHeight="1" spans="1:3">
      <c r="A3" s="66" t="s">
        <v>1937</v>
      </c>
      <c r="B3" s="66"/>
      <c r="C3" s="66"/>
    </row>
    <row r="4" s="43" customFormat="1" ht="27" customHeight="1" spans="1:3">
      <c r="A4" s="76"/>
      <c r="B4" s="76"/>
      <c r="C4" s="77" t="s">
        <v>1922</v>
      </c>
    </row>
    <row r="5" s="79" customFormat="1" ht="24" customHeight="1" spans="1:3">
      <c r="A5" s="81" t="s">
        <v>1938</v>
      </c>
      <c r="B5" s="81" t="s">
        <v>1868</v>
      </c>
      <c r="C5" s="81" t="s">
        <v>1939</v>
      </c>
    </row>
    <row r="6" s="79" customFormat="1" ht="32" customHeight="1" spans="1:3">
      <c r="A6" s="82" t="s">
        <v>1940</v>
      </c>
      <c r="B6" s="78"/>
      <c r="C6" s="78">
        <v>13.44</v>
      </c>
    </row>
    <row r="7" s="79" customFormat="1" ht="32" customHeight="1" spans="1:3">
      <c r="A7" s="82" t="s">
        <v>1941</v>
      </c>
      <c r="B7" s="78"/>
      <c r="C7" s="78">
        <v>17.98</v>
      </c>
    </row>
    <row r="8" s="79" customFormat="1" ht="32" customHeight="1" spans="1:3">
      <c r="A8" s="82" t="s">
        <v>1942</v>
      </c>
      <c r="B8" s="78"/>
      <c r="C8" s="78">
        <v>6.11</v>
      </c>
    </row>
    <row r="9" s="79" customFormat="1" ht="30" customHeight="1" spans="1:3">
      <c r="A9" s="83" t="s">
        <v>1943</v>
      </c>
      <c r="B9" s="78"/>
      <c r="C9" s="78"/>
    </row>
    <row r="10" s="79" customFormat="1" ht="32" customHeight="1" spans="1:3">
      <c r="A10" s="83" t="s">
        <v>1944</v>
      </c>
      <c r="B10" s="78"/>
      <c r="C10" s="78">
        <v>6.11</v>
      </c>
    </row>
    <row r="11" s="79" customFormat="1" ht="32" customHeight="1" spans="1:3">
      <c r="A11" s="82" t="s">
        <v>1945</v>
      </c>
      <c r="B11" s="78"/>
      <c r="C11" s="78">
        <v>1.64</v>
      </c>
    </row>
    <row r="12" s="79" customFormat="1" ht="32" customHeight="1" spans="1:3">
      <c r="A12" s="82" t="s">
        <v>1946</v>
      </c>
      <c r="B12" s="78"/>
      <c r="C12" s="78">
        <v>17.89</v>
      </c>
    </row>
    <row r="13" s="79" customFormat="1" ht="32" customHeight="1" spans="1:3">
      <c r="A13" s="82" t="s">
        <v>1947</v>
      </c>
      <c r="B13" s="78"/>
      <c r="C13" s="78"/>
    </row>
    <row r="14" s="79" customFormat="1" ht="32" customHeight="1" spans="1:3">
      <c r="A14" s="82" t="s">
        <v>1948</v>
      </c>
      <c r="B14" s="78"/>
      <c r="C14" s="78"/>
    </row>
    <row r="15" s="80" customFormat="1" ht="69" customHeight="1" spans="1:7">
      <c r="A15" s="84" t="s">
        <v>1949</v>
      </c>
      <c r="B15" s="84"/>
      <c r="C15" s="84"/>
      <c r="D15" s="85"/>
      <c r="E15" s="85"/>
      <c r="F15" s="85"/>
      <c r="G15" s="85"/>
    </row>
    <row r="16" s="43" customFormat="1" spans="1:3">
      <c r="A16" s="76"/>
      <c r="B16" s="76"/>
      <c r="C16" s="7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6" sqref="C6:C14"/>
    </sheetView>
  </sheetViews>
  <sheetFormatPr defaultColWidth="10" defaultRowHeight="14" outlineLevelCol="6"/>
  <cols>
    <col min="1" max="1" width="60" style="43" customWidth="1"/>
    <col min="2" max="3" width="25.6363636363636" style="43" customWidth="1"/>
    <col min="4" max="4" width="9.76363636363636" style="43" customWidth="1"/>
    <col min="5" max="16384" width="10" style="43"/>
  </cols>
  <sheetData>
    <row r="1" s="43" customFormat="1" ht="23" customHeight="1"/>
    <row r="2" s="43" customFormat="1" ht="14.3" customHeight="1" spans="1:1">
      <c r="A2" s="71"/>
    </row>
    <row r="3" s="43" customFormat="1" ht="28.6" customHeight="1" spans="1:3">
      <c r="A3" s="66" t="s">
        <v>1950</v>
      </c>
      <c r="B3" s="66"/>
      <c r="C3" s="66"/>
    </row>
    <row r="4" s="43" customFormat="1" ht="27" customHeight="1" spans="1:3">
      <c r="A4" s="76"/>
      <c r="B4" s="76"/>
      <c r="C4" s="77" t="s">
        <v>1922</v>
      </c>
    </row>
    <row r="5" s="43" customFormat="1" ht="24" customHeight="1" spans="1:3">
      <c r="A5" s="50" t="s">
        <v>1938</v>
      </c>
      <c r="B5" s="50" t="s">
        <v>1868</v>
      </c>
      <c r="C5" s="50" t="s">
        <v>1939</v>
      </c>
    </row>
    <row r="6" s="43" customFormat="1" ht="32" customHeight="1" spans="1:3">
      <c r="A6" s="73" t="s">
        <v>1940</v>
      </c>
      <c r="B6" s="74"/>
      <c r="C6" s="78">
        <v>13.44</v>
      </c>
    </row>
    <row r="7" s="43" customFormat="1" ht="32" customHeight="1" spans="1:3">
      <c r="A7" s="73" t="s">
        <v>1941</v>
      </c>
      <c r="B7" s="74"/>
      <c r="C7" s="78">
        <v>17.98</v>
      </c>
    </row>
    <row r="8" s="43" customFormat="1" ht="32" customHeight="1" spans="1:3">
      <c r="A8" s="73" t="s">
        <v>1942</v>
      </c>
      <c r="B8" s="74"/>
      <c r="C8" s="78">
        <v>6.11</v>
      </c>
    </row>
    <row r="9" s="43" customFormat="1" ht="32" customHeight="1" spans="1:3">
      <c r="A9" s="73" t="s">
        <v>1951</v>
      </c>
      <c r="B9" s="74"/>
      <c r="C9" s="78"/>
    </row>
    <row r="10" s="43" customFormat="1" ht="32" customHeight="1" spans="1:3">
      <c r="A10" s="73" t="s">
        <v>1952</v>
      </c>
      <c r="B10" s="74"/>
      <c r="C10" s="78">
        <v>6.11</v>
      </c>
    </row>
    <row r="11" s="43" customFormat="1" ht="32" customHeight="1" spans="1:3">
      <c r="A11" s="73" t="s">
        <v>1945</v>
      </c>
      <c r="B11" s="74"/>
      <c r="C11" s="78">
        <v>1.64</v>
      </c>
    </row>
    <row r="12" s="43" customFormat="1" ht="32" customHeight="1" spans="1:3">
      <c r="A12" s="73" t="s">
        <v>1946</v>
      </c>
      <c r="B12" s="74"/>
      <c r="C12" s="78">
        <v>17.89</v>
      </c>
    </row>
    <row r="13" s="43" customFormat="1" ht="32" customHeight="1" spans="1:3">
      <c r="A13" s="73" t="s">
        <v>1947</v>
      </c>
      <c r="B13" s="74"/>
      <c r="C13" s="74"/>
    </row>
    <row r="14" s="43" customFormat="1" ht="32" customHeight="1" spans="1:3">
      <c r="A14" s="73" t="s">
        <v>1948</v>
      </c>
      <c r="B14" s="74"/>
      <c r="C14" s="74"/>
    </row>
    <row r="15" s="45" customFormat="1" ht="69" customHeight="1" spans="1:7">
      <c r="A15" s="55" t="s">
        <v>1953</v>
      </c>
      <c r="B15" s="55"/>
      <c r="C15" s="55"/>
      <c r="D15" s="70"/>
      <c r="E15" s="70"/>
      <c r="F15" s="70"/>
      <c r="G15" s="70"/>
    </row>
    <row r="16" s="43" customFormat="1" spans="1:3">
      <c r="A16" s="76"/>
      <c r="B16" s="76"/>
      <c r="C16" s="7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1"/>
    </sheetView>
  </sheetViews>
  <sheetFormatPr defaultColWidth="10" defaultRowHeight="14" outlineLevelCol="2"/>
  <cols>
    <col min="1" max="1" width="60.5" style="43" customWidth="1"/>
    <col min="2" max="3" width="25.6363636363636" style="43" customWidth="1"/>
    <col min="4" max="4" width="9.76363636363636" style="43" customWidth="1"/>
    <col min="5" max="16384" width="10" style="43"/>
  </cols>
  <sheetData>
    <row r="1" s="43" customFormat="1" ht="24" customHeight="1"/>
    <row r="2" s="43" customFormat="1" ht="14.3" customHeight="1" spans="1:1">
      <c r="A2" s="71"/>
    </row>
    <row r="3" s="43" customFormat="1" ht="28.6" customHeight="1" spans="1:3">
      <c r="A3" s="66" t="s">
        <v>1954</v>
      </c>
      <c r="B3" s="66"/>
      <c r="C3" s="66"/>
    </row>
    <row r="4" s="43" customFormat="1" ht="25" customHeight="1" spans="1:3">
      <c r="A4" s="76"/>
      <c r="B4" s="76"/>
      <c r="C4" s="77" t="s">
        <v>1922</v>
      </c>
    </row>
    <row r="5" s="43" customFormat="1" ht="32" customHeight="1" spans="1:3">
      <c r="A5" s="50" t="s">
        <v>1938</v>
      </c>
      <c r="B5" s="50" t="s">
        <v>1868</v>
      </c>
      <c r="C5" s="50" t="s">
        <v>1939</v>
      </c>
    </row>
    <row r="6" s="43" customFormat="1" ht="32" customHeight="1" spans="1:3">
      <c r="A6" s="73" t="s">
        <v>1955</v>
      </c>
      <c r="B6" s="74"/>
      <c r="C6" s="74">
        <v>73.34</v>
      </c>
    </row>
    <row r="7" s="43" customFormat="1" ht="32" customHeight="1" spans="1:3">
      <c r="A7" s="73" t="s">
        <v>1956</v>
      </c>
      <c r="B7" s="74"/>
      <c r="C7" s="74">
        <v>92.65</v>
      </c>
    </row>
    <row r="8" s="43" customFormat="1" ht="32" customHeight="1" spans="1:3">
      <c r="A8" s="73" t="s">
        <v>1957</v>
      </c>
      <c r="B8" s="74"/>
      <c r="C8" s="74">
        <v>20.6</v>
      </c>
    </row>
    <row r="9" s="43" customFormat="1" ht="32" customHeight="1" spans="1:3">
      <c r="A9" s="73" t="s">
        <v>1958</v>
      </c>
      <c r="B9" s="74">
        <v>1.37</v>
      </c>
      <c r="C9" s="74">
        <v>1.37</v>
      </c>
    </row>
    <row r="10" s="43" customFormat="1" ht="32" customHeight="1" spans="1:3">
      <c r="A10" s="73" t="s">
        <v>1959</v>
      </c>
      <c r="B10" s="74"/>
      <c r="C10" s="74">
        <v>92.57</v>
      </c>
    </row>
    <row r="11" s="43" customFormat="1" ht="32" customHeight="1" spans="1:3">
      <c r="A11" s="73" t="s">
        <v>1960</v>
      </c>
      <c r="B11" s="74"/>
      <c r="C11" s="74">
        <v>19.3</v>
      </c>
    </row>
    <row r="12" s="43" customFormat="1" ht="32" customHeight="1" spans="1:3">
      <c r="A12" s="73" t="s">
        <v>1961</v>
      </c>
      <c r="B12" s="74"/>
      <c r="C12" s="74"/>
    </row>
    <row r="13" s="45" customFormat="1" ht="72" customHeight="1" spans="1:3">
      <c r="A13" s="55" t="s">
        <v>1962</v>
      </c>
      <c r="B13" s="55"/>
      <c r="C13" s="55"/>
    </row>
    <row r="14" s="43" customFormat="1" ht="31" customHeight="1" spans="1:3">
      <c r="A14" s="75"/>
      <c r="B14" s="75"/>
      <c r="C14" s="7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1"/>
    </sheetView>
  </sheetViews>
  <sheetFormatPr defaultColWidth="10" defaultRowHeight="14" outlineLevelCol="2"/>
  <cols>
    <col min="1" max="1" width="59.3818181818182" style="43" customWidth="1"/>
    <col min="2" max="3" width="25.6363636363636" style="43" customWidth="1"/>
    <col min="4" max="4" width="9.76363636363636" style="43" customWidth="1"/>
    <col min="5" max="16384" width="10" style="43"/>
  </cols>
  <sheetData>
    <row r="1" s="43" customFormat="1" ht="24" customHeight="1"/>
    <row r="2" s="43" customFormat="1" ht="14.3" customHeight="1" spans="1:1">
      <c r="A2" s="71"/>
    </row>
    <row r="3" s="43" customFormat="1" ht="28.6" customHeight="1" spans="1:3">
      <c r="A3" s="66" t="s">
        <v>1963</v>
      </c>
      <c r="B3" s="66"/>
      <c r="C3" s="66"/>
    </row>
    <row r="4" s="44" customFormat="1" ht="25" customHeight="1" spans="1:3">
      <c r="A4" s="72"/>
      <c r="B4" s="72"/>
      <c r="C4" s="58" t="s">
        <v>1922</v>
      </c>
    </row>
    <row r="5" s="44" customFormat="1" ht="32" customHeight="1" spans="1:3">
      <c r="A5" s="50" t="s">
        <v>1938</v>
      </c>
      <c r="B5" s="50" t="s">
        <v>1868</v>
      </c>
      <c r="C5" s="50" t="s">
        <v>1939</v>
      </c>
    </row>
    <row r="6" s="44" customFormat="1" ht="32" customHeight="1" spans="1:3">
      <c r="A6" s="73" t="s">
        <v>1955</v>
      </c>
      <c r="B6" s="74"/>
      <c r="C6" s="74">
        <v>73.34</v>
      </c>
    </row>
    <row r="7" s="44" customFormat="1" ht="32" customHeight="1" spans="1:3">
      <c r="A7" s="73" t="s">
        <v>1956</v>
      </c>
      <c r="B7" s="74"/>
      <c r="C7" s="74">
        <v>92.57</v>
      </c>
    </row>
    <row r="8" s="44" customFormat="1" ht="32" customHeight="1" spans="1:3">
      <c r="A8" s="73" t="s">
        <v>1957</v>
      </c>
      <c r="B8" s="74"/>
      <c r="C8" s="74">
        <v>20.6</v>
      </c>
    </row>
    <row r="9" s="44" customFormat="1" ht="32" customHeight="1" spans="1:3">
      <c r="A9" s="73" t="s">
        <v>1958</v>
      </c>
      <c r="B9" s="74">
        <v>1.37</v>
      </c>
      <c r="C9" s="74">
        <v>1.37</v>
      </c>
    </row>
    <row r="10" s="44" customFormat="1" ht="32" customHeight="1" spans="1:3">
      <c r="A10" s="73" t="s">
        <v>1959</v>
      </c>
      <c r="B10" s="74"/>
      <c r="C10" s="74">
        <v>92.57</v>
      </c>
    </row>
    <row r="11" s="44" customFormat="1" ht="32" customHeight="1" spans="1:3">
      <c r="A11" s="73" t="s">
        <v>1964</v>
      </c>
      <c r="B11" s="74"/>
      <c r="C11" s="74">
        <v>19.3</v>
      </c>
    </row>
    <row r="12" s="44" customFormat="1" ht="32" customHeight="1" spans="1:3">
      <c r="A12" s="73" t="s">
        <v>1965</v>
      </c>
      <c r="B12" s="74"/>
      <c r="C12" s="74"/>
    </row>
    <row r="13" s="45" customFormat="1" ht="65" customHeight="1" spans="1:3">
      <c r="A13" s="55" t="s">
        <v>1966</v>
      </c>
      <c r="B13" s="55"/>
      <c r="C13" s="55"/>
    </row>
    <row r="14" s="43" customFormat="1" ht="31" customHeight="1" spans="1:3">
      <c r="A14" s="75"/>
      <c r="B14" s="75"/>
      <c r="C14" s="7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3" workbookViewId="0">
      <selection activeCell="C6" sqref="C6:C26"/>
    </sheetView>
  </sheetViews>
  <sheetFormatPr defaultColWidth="10" defaultRowHeight="14" outlineLevelCol="3"/>
  <cols>
    <col min="1" max="1" width="36" style="43" customWidth="1"/>
    <col min="2" max="4" width="15.6363636363636" style="43" customWidth="1"/>
    <col min="5" max="5" width="9.76363636363636" style="43" customWidth="1"/>
    <col min="6" max="16384" width="10" style="43"/>
  </cols>
  <sheetData>
    <row r="1" s="43" customFormat="1" ht="22" customHeight="1"/>
    <row r="2" s="43" customFormat="1" ht="14.3" customHeight="1" spans="1:1">
      <c r="A2" s="65"/>
    </row>
    <row r="3" s="43" customFormat="1" ht="63" customHeight="1" spans="1:4">
      <c r="A3" s="66" t="s">
        <v>1967</v>
      </c>
      <c r="B3" s="66"/>
      <c r="C3" s="66"/>
      <c r="D3" s="66"/>
    </row>
    <row r="4" s="44" customFormat="1" ht="30" customHeight="1" spans="4:4">
      <c r="D4" s="58" t="s">
        <v>1922</v>
      </c>
    </row>
    <row r="5" s="44" customFormat="1" ht="25" customHeight="1" spans="1:4">
      <c r="A5" s="50" t="s">
        <v>1938</v>
      </c>
      <c r="B5" s="50" t="s">
        <v>1968</v>
      </c>
      <c r="C5" s="50" t="s">
        <v>1969</v>
      </c>
      <c r="D5" s="50" t="s">
        <v>1970</v>
      </c>
    </row>
    <row r="6" s="44" customFormat="1" ht="25" customHeight="1" spans="1:4">
      <c r="A6" s="67" t="s">
        <v>1971</v>
      </c>
      <c r="B6" s="52" t="s">
        <v>1972</v>
      </c>
      <c r="C6" s="68">
        <f>C7+C9</f>
        <v>26.71</v>
      </c>
      <c r="D6" s="68"/>
    </row>
    <row r="7" s="44" customFormat="1" ht="25" customHeight="1" spans="1:4">
      <c r="A7" s="69" t="s">
        <v>1973</v>
      </c>
      <c r="B7" s="52" t="s">
        <v>1930</v>
      </c>
      <c r="C7" s="68">
        <f>C8</f>
        <v>6.11</v>
      </c>
      <c r="D7" s="68"/>
    </row>
    <row r="8" s="44" customFormat="1" ht="25" customHeight="1" spans="1:4">
      <c r="A8" s="69" t="s">
        <v>1974</v>
      </c>
      <c r="B8" s="52" t="s">
        <v>1931</v>
      </c>
      <c r="C8" s="68">
        <v>6.11</v>
      </c>
      <c r="D8" s="68"/>
    </row>
    <row r="9" s="44" customFormat="1" ht="25" customHeight="1" spans="1:4">
      <c r="A9" s="69" t="s">
        <v>1975</v>
      </c>
      <c r="B9" s="52" t="s">
        <v>1976</v>
      </c>
      <c r="C9" s="68">
        <v>20.6</v>
      </c>
      <c r="D9" s="68"/>
    </row>
    <row r="10" s="44" customFormat="1" ht="25" customHeight="1" spans="1:4">
      <c r="A10" s="69" t="s">
        <v>1974</v>
      </c>
      <c r="B10" s="52" t="s">
        <v>1933</v>
      </c>
      <c r="C10" s="68">
        <v>1.3</v>
      </c>
      <c r="D10" s="68"/>
    </row>
    <row r="11" s="44" customFormat="1" ht="25" customHeight="1" spans="1:4">
      <c r="A11" s="67" t="s">
        <v>1977</v>
      </c>
      <c r="B11" s="52" t="s">
        <v>1978</v>
      </c>
      <c r="C11" s="68">
        <v>3.01</v>
      </c>
      <c r="D11" s="68"/>
    </row>
    <row r="12" s="44" customFormat="1" ht="25" customHeight="1" spans="1:4">
      <c r="A12" s="69" t="s">
        <v>1973</v>
      </c>
      <c r="B12" s="52" t="s">
        <v>1979</v>
      </c>
      <c r="C12" s="68">
        <v>1.64</v>
      </c>
      <c r="D12" s="68"/>
    </row>
    <row r="13" s="44" customFormat="1" ht="25" customHeight="1" spans="1:4">
      <c r="A13" s="69" t="s">
        <v>1975</v>
      </c>
      <c r="B13" s="52" t="s">
        <v>1980</v>
      </c>
      <c r="C13" s="68">
        <v>1.37</v>
      </c>
      <c r="D13" s="68"/>
    </row>
    <row r="14" s="44" customFormat="1" ht="25" customHeight="1" spans="1:4">
      <c r="A14" s="67" t="s">
        <v>1981</v>
      </c>
      <c r="B14" s="52" t="s">
        <v>1982</v>
      </c>
      <c r="C14" s="68">
        <f>C15+C16</f>
        <v>2.89</v>
      </c>
      <c r="D14" s="68"/>
    </row>
    <row r="15" s="44" customFormat="1" ht="25" customHeight="1" spans="1:4">
      <c r="A15" s="69" t="s">
        <v>1973</v>
      </c>
      <c r="B15" s="52" t="s">
        <v>1983</v>
      </c>
      <c r="C15" s="68">
        <v>0.53</v>
      </c>
      <c r="D15" s="68"/>
    </row>
    <row r="16" s="44" customFormat="1" ht="25" customHeight="1" spans="1:4">
      <c r="A16" s="69" t="s">
        <v>1975</v>
      </c>
      <c r="B16" s="52" t="s">
        <v>1984</v>
      </c>
      <c r="C16" s="68">
        <v>2.36</v>
      </c>
      <c r="D16" s="68"/>
    </row>
    <row r="17" s="44" customFormat="1" ht="25" customHeight="1" spans="1:4">
      <c r="A17" s="67" t="s">
        <v>1985</v>
      </c>
      <c r="B17" s="52" t="s">
        <v>1986</v>
      </c>
      <c r="C17" s="68">
        <f>C18+C21</f>
        <v>2.05</v>
      </c>
      <c r="D17" s="68"/>
    </row>
    <row r="18" s="44" customFormat="1" ht="25" customHeight="1" spans="1:4">
      <c r="A18" s="69" t="s">
        <v>1973</v>
      </c>
      <c r="B18" s="52" t="s">
        <v>1987</v>
      </c>
      <c r="C18" s="68">
        <f>C19+C20</f>
        <v>0.44</v>
      </c>
      <c r="D18" s="68"/>
    </row>
    <row r="19" s="44" customFormat="1" ht="25" customHeight="1" spans="1:4">
      <c r="A19" s="69" t="s">
        <v>1988</v>
      </c>
      <c r="B19" s="52"/>
      <c r="C19" s="68">
        <v>0.39</v>
      </c>
      <c r="D19" s="68"/>
    </row>
    <row r="20" s="44" customFormat="1" ht="25" customHeight="1" spans="1:4">
      <c r="A20" s="69" t="s">
        <v>1989</v>
      </c>
      <c r="B20" s="52" t="s">
        <v>1990</v>
      </c>
      <c r="C20" s="68">
        <v>0.05</v>
      </c>
      <c r="D20" s="68"/>
    </row>
    <row r="21" s="44" customFormat="1" ht="25" customHeight="1" spans="1:4">
      <c r="A21" s="69" t="s">
        <v>1975</v>
      </c>
      <c r="B21" s="52" t="s">
        <v>1991</v>
      </c>
      <c r="C21" s="68">
        <f>C22+C23</f>
        <v>1.61</v>
      </c>
      <c r="D21" s="68"/>
    </row>
    <row r="22" s="44" customFormat="1" ht="25" customHeight="1" spans="1:4">
      <c r="A22" s="69" t="s">
        <v>1988</v>
      </c>
      <c r="B22" s="52"/>
      <c r="C22" s="68">
        <v>1.44</v>
      </c>
      <c r="D22" s="68"/>
    </row>
    <row r="23" s="44" customFormat="1" ht="25" customHeight="1" spans="1:4">
      <c r="A23" s="69" t="s">
        <v>1992</v>
      </c>
      <c r="B23" s="52" t="s">
        <v>1993</v>
      </c>
      <c r="C23" s="68">
        <v>0.17</v>
      </c>
      <c r="D23" s="68"/>
    </row>
    <row r="24" s="44" customFormat="1" ht="25" customHeight="1" spans="1:4">
      <c r="A24" s="67" t="s">
        <v>1994</v>
      </c>
      <c r="B24" s="52" t="s">
        <v>1995</v>
      </c>
      <c r="C24" s="68">
        <f>C25+C26</f>
        <v>3.54</v>
      </c>
      <c r="D24" s="68"/>
    </row>
    <row r="25" s="44" customFormat="1" ht="25" customHeight="1" spans="1:4">
      <c r="A25" s="69" t="s">
        <v>1973</v>
      </c>
      <c r="B25" s="52" t="s">
        <v>1996</v>
      </c>
      <c r="C25" s="68">
        <v>2.9</v>
      </c>
      <c r="D25" s="68"/>
    </row>
    <row r="26" s="44" customFormat="1" ht="25" customHeight="1" spans="1:4">
      <c r="A26" s="69" t="s">
        <v>1975</v>
      </c>
      <c r="B26" s="52" t="s">
        <v>1997</v>
      </c>
      <c r="C26" s="68">
        <v>0.64</v>
      </c>
      <c r="D26" s="68"/>
    </row>
    <row r="27" s="45" customFormat="1" ht="70" customHeight="1" spans="1:4">
      <c r="A27" s="70" t="s">
        <v>1998</v>
      </c>
      <c r="B27" s="70"/>
      <c r="C27" s="70"/>
      <c r="D27" s="70"/>
    </row>
    <row r="28" s="43" customFormat="1" ht="25" customHeight="1" spans="1:4">
      <c r="A28" s="71"/>
      <c r="B28" s="71"/>
      <c r="C28" s="71"/>
      <c r="D28" s="71"/>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24" sqref="D24"/>
    </sheetView>
  </sheetViews>
  <sheetFormatPr defaultColWidth="8.88181818181818" defaultRowHeight="14" outlineLevelCol="5"/>
  <cols>
    <col min="1" max="1" width="8.88181818181818" style="43"/>
    <col min="2" max="2" width="49.3818181818182" style="43" customWidth="1"/>
    <col min="3" max="6" width="20.6363636363636" style="43" customWidth="1"/>
    <col min="7" max="16384" width="8.88181818181818" style="43"/>
  </cols>
  <sheetData>
    <row r="1" s="43" customFormat="1" spans="1:1">
      <c r="A1" s="56"/>
    </row>
    <row r="2" s="43" customFormat="1" ht="45" customHeight="1" spans="1:6">
      <c r="A2" s="46" t="s">
        <v>1999</v>
      </c>
      <c r="B2" s="46"/>
      <c r="C2" s="46"/>
      <c r="D2" s="46"/>
      <c r="E2" s="46"/>
      <c r="F2" s="46"/>
    </row>
    <row r="3" s="44" customFormat="1" ht="18" customHeight="1" spans="2:6">
      <c r="B3" s="57" t="s">
        <v>1922</v>
      </c>
      <c r="C3" s="58"/>
      <c r="D3" s="58"/>
      <c r="E3" s="58"/>
      <c r="F3" s="58"/>
    </row>
    <row r="4" s="44" customFormat="1" ht="30" customHeight="1" spans="1:6">
      <c r="A4" s="49" t="s">
        <v>3</v>
      </c>
      <c r="B4" s="49"/>
      <c r="C4" s="50" t="s">
        <v>1928</v>
      </c>
      <c r="D4" s="50" t="s">
        <v>1969</v>
      </c>
      <c r="E4" s="50" t="s">
        <v>1970</v>
      </c>
      <c r="F4" s="50" t="s">
        <v>2000</v>
      </c>
    </row>
    <row r="5" s="44" customFormat="1" ht="30" customHeight="1" spans="1:6">
      <c r="A5" s="59" t="s">
        <v>2001</v>
      </c>
      <c r="B5" s="59"/>
      <c r="C5" s="52" t="s">
        <v>1929</v>
      </c>
      <c r="D5" s="60">
        <f>SUM(D6:D7)</f>
        <v>110.633</v>
      </c>
      <c r="E5" s="60"/>
      <c r="F5" s="60"/>
    </row>
    <row r="6" s="44" customFormat="1" ht="30" customHeight="1" spans="1:6">
      <c r="A6" s="61" t="s">
        <v>2002</v>
      </c>
      <c r="B6" s="61"/>
      <c r="C6" s="52" t="s">
        <v>1930</v>
      </c>
      <c r="D6" s="60">
        <v>17.983</v>
      </c>
      <c r="E6" s="60"/>
      <c r="F6" s="60"/>
    </row>
    <row r="7" s="44" customFormat="1" ht="30" customHeight="1" spans="1:6">
      <c r="A7" s="61" t="s">
        <v>2003</v>
      </c>
      <c r="B7" s="61"/>
      <c r="C7" s="52" t="s">
        <v>1931</v>
      </c>
      <c r="D7" s="60">
        <v>92.65</v>
      </c>
      <c r="E7" s="60"/>
      <c r="F7" s="60"/>
    </row>
    <row r="8" s="44" customFormat="1" ht="30" customHeight="1" spans="1:6">
      <c r="A8" s="62" t="s">
        <v>2004</v>
      </c>
      <c r="B8" s="62"/>
      <c r="C8" s="52" t="s">
        <v>1932</v>
      </c>
      <c r="D8" s="60"/>
      <c r="E8" s="60"/>
      <c r="F8" s="60"/>
    </row>
    <row r="9" s="44" customFormat="1" ht="30" customHeight="1" spans="1:6">
      <c r="A9" s="61" t="s">
        <v>2002</v>
      </c>
      <c r="B9" s="61"/>
      <c r="C9" s="52" t="s">
        <v>1933</v>
      </c>
      <c r="D9" s="60"/>
      <c r="E9" s="60"/>
      <c r="F9" s="60"/>
    </row>
    <row r="10" s="44" customFormat="1" ht="30" customHeight="1" spans="1:6">
      <c r="A10" s="61" t="s">
        <v>2003</v>
      </c>
      <c r="B10" s="61"/>
      <c r="C10" s="52" t="s">
        <v>1934</v>
      </c>
      <c r="D10" s="60"/>
      <c r="E10" s="60"/>
      <c r="F10" s="60"/>
    </row>
    <row r="11" s="45" customFormat="1" ht="41" customHeight="1" spans="1:6">
      <c r="A11" s="55" t="s">
        <v>2005</v>
      </c>
      <c r="B11" s="55"/>
      <c r="C11" s="55"/>
      <c r="D11" s="55"/>
      <c r="E11" s="55"/>
      <c r="F11" s="55"/>
    </row>
    <row r="14" s="43" customFormat="1" ht="18.5" spans="1:1">
      <c r="A14" s="63"/>
    </row>
    <row r="15" s="43" customFormat="1" ht="19" customHeight="1" spans="1:1">
      <c r="A15" s="64"/>
    </row>
    <row r="16" s="43" customFormat="1" ht="29" customHeight="1"/>
    <row r="17" s="43" customFormat="1" ht="29" customHeight="1"/>
    <row r="18" s="43" customFormat="1" ht="29" customHeight="1"/>
    <row r="19" s="43" customFormat="1" ht="29" customHeight="1"/>
    <row r="20" s="43" customFormat="1" ht="30" customHeight="1" spans="1:1">
      <c r="A20" s="64"/>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D9" sqref="D9"/>
    </sheetView>
  </sheetViews>
  <sheetFormatPr defaultColWidth="8.88181818181818" defaultRowHeight="14" outlineLevelRow="7" outlineLevelCol="5"/>
  <cols>
    <col min="1" max="1" width="8.88181818181818" style="43"/>
    <col min="2" max="6" width="24.2181818181818" style="43" customWidth="1"/>
    <col min="7" max="16384" width="8.88181818181818" style="43"/>
  </cols>
  <sheetData>
    <row r="1" s="43" customFormat="1" ht="24" customHeight="1"/>
    <row r="2" s="43" customFormat="1" ht="25.5" spans="1:6">
      <c r="A2" s="46" t="s">
        <v>2006</v>
      </c>
      <c r="B2" s="47"/>
      <c r="C2" s="47"/>
      <c r="D2" s="47"/>
      <c r="E2" s="47"/>
      <c r="F2" s="47"/>
    </row>
    <row r="3" s="43" customFormat="1" ht="23" customHeight="1" spans="1:6">
      <c r="A3" s="48" t="s">
        <v>1922</v>
      </c>
      <c r="B3" s="48"/>
      <c r="C3" s="48"/>
      <c r="D3" s="48"/>
      <c r="E3" s="48"/>
      <c r="F3" s="48"/>
    </row>
    <row r="4" s="44" customFormat="1" ht="30" customHeight="1" spans="1:6">
      <c r="A4" s="49" t="s">
        <v>2007</v>
      </c>
      <c r="B4" s="50" t="s">
        <v>1872</v>
      </c>
      <c r="C4" s="50" t="s">
        <v>2008</v>
      </c>
      <c r="D4" s="50" t="s">
        <v>2009</v>
      </c>
      <c r="E4" s="50" t="s">
        <v>2010</v>
      </c>
      <c r="F4" s="50" t="s">
        <v>2011</v>
      </c>
    </row>
    <row r="5" s="44" customFormat="1" ht="45" customHeight="1" spans="1:6">
      <c r="A5" s="51"/>
      <c r="B5" s="52"/>
      <c r="C5" s="53"/>
      <c r="D5" s="54"/>
      <c r="E5" s="54"/>
      <c r="F5" s="54"/>
    </row>
    <row r="6" s="44" customFormat="1" ht="45" customHeight="1" spans="1:6">
      <c r="A6" s="51"/>
      <c r="B6" s="52"/>
      <c r="C6" s="53"/>
      <c r="D6" s="54"/>
      <c r="E6" s="54"/>
      <c r="F6" s="54"/>
    </row>
    <row r="7" s="44" customFormat="1" ht="45" customHeight="1" spans="1:6">
      <c r="A7" s="51"/>
      <c r="B7" s="52"/>
      <c r="C7" s="53"/>
      <c r="D7" s="54"/>
      <c r="E7" s="54"/>
      <c r="F7" s="54"/>
    </row>
    <row r="8" s="45" customFormat="1" ht="33" customHeight="1" spans="1:6">
      <c r="A8" s="55" t="s">
        <v>2012</v>
      </c>
      <c r="B8" s="55"/>
      <c r="C8" s="55"/>
      <c r="D8" s="55"/>
      <c r="E8" s="55"/>
      <c r="F8" s="55"/>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64"/>
  <sheetViews>
    <sheetView topLeftCell="A30" workbookViewId="0">
      <selection activeCell="A56" sqref="A56:A64"/>
    </sheetView>
  </sheetViews>
  <sheetFormatPr defaultColWidth="8" defaultRowHeight="13"/>
  <cols>
    <col min="1" max="1" width="25.3818181818182" style="8"/>
    <col min="2" max="2" width="23.7727272727273" style="8" customWidth="1"/>
    <col min="3" max="5" width="20.6363636363636" style="8" customWidth="1"/>
    <col min="6" max="6" width="14.3363636363636" style="8" customWidth="1"/>
    <col min="7" max="7" width="20.6363636363636" style="8" customWidth="1"/>
    <col min="8" max="9" width="13.3363636363636" style="8" customWidth="1"/>
    <col min="10" max="10" width="15.4454545454545" style="8" customWidth="1"/>
    <col min="11" max="16384" width="8" style="8"/>
  </cols>
  <sheetData>
    <row r="2" s="8" customFormat="1" ht="39" customHeight="1" spans="1:10">
      <c r="A2" s="11" t="s">
        <v>2013</v>
      </c>
      <c r="B2" s="11"/>
      <c r="C2" s="11"/>
      <c r="D2" s="11"/>
      <c r="E2" s="11"/>
      <c r="F2" s="11"/>
      <c r="G2" s="11"/>
      <c r="H2" s="11"/>
      <c r="I2" s="11"/>
      <c r="J2" s="11"/>
    </row>
    <row r="3" s="8" customFormat="1" ht="23" customHeight="1" spans="1:1">
      <c r="A3" s="12"/>
    </row>
    <row r="4" s="9" customFormat="1" ht="44.25" customHeight="1" spans="1:10">
      <c r="A4" s="13" t="s">
        <v>2014</v>
      </c>
      <c r="B4" s="13" t="s">
        <v>2015</v>
      </c>
      <c r="C4" s="13" t="s">
        <v>2016</v>
      </c>
      <c r="D4" s="13" t="s">
        <v>2017</v>
      </c>
      <c r="E4" s="13" t="s">
        <v>2018</v>
      </c>
      <c r="F4" s="13" t="s">
        <v>2019</v>
      </c>
      <c r="G4" s="13" t="s">
        <v>2020</v>
      </c>
      <c r="H4" s="13" t="s">
        <v>2021</v>
      </c>
      <c r="I4" s="13" t="s">
        <v>2022</v>
      </c>
      <c r="J4" s="13" t="s">
        <v>2023</v>
      </c>
    </row>
    <row r="5" s="8" customFormat="1" ht="15.5" spans="1:10">
      <c r="A5" s="14">
        <v>1</v>
      </c>
      <c r="B5" s="14">
        <v>2</v>
      </c>
      <c r="C5" s="14">
        <v>3</v>
      </c>
      <c r="D5" s="14">
        <v>4</v>
      </c>
      <c r="E5" s="14">
        <v>5</v>
      </c>
      <c r="F5" s="14">
        <v>6</v>
      </c>
      <c r="G5" s="14">
        <v>7</v>
      </c>
      <c r="H5" s="14">
        <v>8</v>
      </c>
      <c r="I5" s="14">
        <v>9</v>
      </c>
      <c r="J5" s="14">
        <v>10</v>
      </c>
    </row>
    <row r="6" s="8" customFormat="1" ht="35" customHeight="1" spans="1:10">
      <c r="A6" s="15" t="s">
        <v>2024</v>
      </c>
      <c r="B6" s="15" t="s">
        <v>2025</v>
      </c>
      <c r="C6" s="15" t="s">
        <v>2026</v>
      </c>
      <c r="D6" s="15" t="s">
        <v>2027</v>
      </c>
      <c r="E6" s="14" t="s">
        <v>2028</v>
      </c>
      <c r="F6" s="14" t="s">
        <v>2029</v>
      </c>
      <c r="G6" s="16">
        <v>1</v>
      </c>
      <c r="H6" s="14" t="s">
        <v>2030</v>
      </c>
      <c r="I6" s="14" t="s">
        <v>2031</v>
      </c>
      <c r="J6" s="14" t="s">
        <v>2032</v>
      </c>
    </row>
    <row r="7" s="8" customFormat="1" ht="35" customHeight="1" spans="1:10">
      <c r="A7" s="17"/>
      <c r="B7" s="17"/>
      <c r="C7" s="18"/>
      <c r="D7" s="18"/>
      <c r="E7" s="14" t="s">
        <v>2033</v>
      </c>
      <c r="F7" s="14" t="s">
        <v>2029</v>
      </c>
      <c r="G7" s="16">
        <v>1</v>
      </c>
      <c r="H7" s="14" t="s">
        <v>2034</v>
      </c>
      <c r="I7" s="14" t="s">
        <v>2031</v>
      </c>
      <c r="J7" s="14" t="s">
        <v>2035</v>
      </c>
    </row>
    <row r="8" s="8" customFormat="1" ht="35" customHeight="1" spans="1:10">
      <c r="A8" s="17"/>
      <c r="B8" s="17"/>
      <c r="C8" s="14" t="s">
        <v>2036</v>
      </c>
      <c r="D8" s="14" t="s">
        <v>2037</v>
      </c>
      <c r="E8" s="14" t="s">
        <v>2038</v>
      </c>
      <c r="F8" s="14" t="s">
        <v>2039</v>
      </c>
      <c r="G8" s="16">
        <v>0.9</v>
      </c>
      <c r="H8" s="14" t="s">
        <v>2034</v>
      </c>
      <c r="I8" s="14" t="s">
        <v>2040</v>
      </c>
      <c r="J8" s="14" t="s">
        <v>2041</v>
      </c>
    </row>
    <row r="9" s="10" customFormat="1" ht="35" customHeight="1" spans="1:10">
      <c r="A9" s="18"/>
      <c r="B9" s="18"/>
      <c r="C9" s="14" t="s">
        <v>2042</v>
      </c>
      <c r="D9" s="14" t="s">
        <v>2043</v>
      </c>
      <c r="E9" s="14" t="s">
        <v>2044</v>
      </c>
      <c r="F9" s="14" t="s">
        <v>2039</v>
      </c>
      <c r="G9" s="16">
        <v>0.9</v>
      </c>
      <c r="H9" s="14" t="s">
        <v>2034</v>
      </c>
      <c r="I9" s="14" t="s">
        <v>2031</v>
      </c>
      <c r="J9" s="14" t="s">
        <v>2045</v>
      </c>
    </row>
    <row r="10" s="8" customFormat="1" ht="35" customHeight="1" spans="1:10">
      <c r="A10" s="15" t="s">
        <v>2046</v>
      </c>
      <c r="B10" s="15" t="s">
        <v>2047</v>
      </c>
      <c r="C10" s="14" t="s">
        <v>2026</v>
      </c>
      <c r="D10" s="14" t="s">
        <v>2027</v>
      </c>
      <c r="E10" s="19" t="s">
        <v>2048</v>
      </c>
      <c r="F10" s="19"/>
      <c r="G10" s="19" t="s">
        <v>2049</v>
      </c>
      <c r="H10" s="19" t="s">
        <v>2050</v>
      </c>
      <c r="I10" s="14" t="s">
        <v>2031</v>
      </c>
      <c r="J10" s="14"/>
    </row>
    <row r="11" s="8" customFormat="1" ht="35" customHeight="1" spans="1:10">
      <c r="A11" s="17"/>
      <c r="B11" s="17"/>
      <c r="C11" s="20"/>
      <c r="D11" s="14" t="s">
        <v>2051</v>
      </c>
      <c r="E11" s="19" t="s">
        <v>2052</v>
      </c>
      <c r="F11" s="19"/>
      <c r="G11" s="21" t="s">
        <v>2053</v>
      </c>
      <c r="H11" s="19" t="s">
        <v>2034</v>
      </c>
      <c r="I11" s="14" t="s">
        <v>2040</v>
      </c>
      <c r="J11" s="14"/>
    </row>
    <row r="12" s="8" customFormat="1" ht="35" customHeight="1" spans="1:10">
      <c r="A12" s="17"/>
      <c r="B12" s="17"/>
      <c r="C12" s="20"/>
      <c r="D12" s="14" t="s">
        <v>2054</v>
      </c>
      <c r="E12" s="19" t="s">
        <v>2055</v>
      </c>
      <c r="F12" s="19"/>
      <c r="G12" s="21" t="s">
        <v>2053</v>
      </c>
      <c r="H12" s="19" t="s">
        <v>2034</v>
      </c>
      <c r="I12" s="14" t="s">
        <v>2040</v>
      </c>
      <c r="J12" s="14"/>
    </row>
    <row r="13" ht="30" spans="1:10">
      <c r="A13" s="17"/>
      <c r="B13" s="17"/>
      <c r="C13" s="14" t="s">
        <v>2036</v>
      </c>
      <c r="D13" s="19" t="s">
        <v>2056</v>
      </c>
      <c r="E13" s="19" t="s">
        <v>2057</v>
      </c>
      <c r="F13" s="19"/>
      <c r="G13" s="21" t="s">
        <v>2053</v>
      </c>
      <c r="H13" s="19" t="s">
        <v>2034</v>
      </c>
      <c r="I13" s="14" t="s">
        <v>2040</v>
      </c>
      <c r="J13" s="14"/>
    </row>
    <row r="14" ht="30" spans="1:10">
      <c r="A14" s="17"/>
      <c r="B14" s="17"/>
      <c r="C14" s="22"/>
      <c r="D14" s="19" t="s">
        <v>2058</v>
      </c>
      <c r="E14" s="19" t="s">
        <v>2059</v>
      </c>
      <c r="F14" s="19"/>
      <c r="G14" s="21" t="s">
        <v>2060</v>
      </c>
      <c r="H14" s="19" t="s">
        <v>2061</v>
      </c>
      <c r="I14" s="14" t="s">
        <v>2031</v>
      </c>
      <c r="J14" s="14"/>
    </row>
    <row r="15" ht="286" customHeight="1" spans="1:10">
      <c r="A15" s="18"/>
      <c r="B15" s="18"/>
      <c r="C15" s="14" t="s">
        <v>2042</v>
      </c>
      <c r="D15" s="19" t="s">
        <v>2062</v>
      </c>
      <c r="E15" s="19" t="s">
        <v>2063</v>
      </c>
      <c r="F15" s="19"/>
      <c r="G15" s="21" t="s">
        <v>2064</v>
      </c>
      <c r="H15" s="19" t="s">
        <v>2034</v>
      </c>
      <c r="I15" s="14" t="s">
        <v>2040</v>
      </c>
      <c r="J15" s="14"/>
    </row>
    <row r="16" ht="30" spans="1:10">
      <c r="A16" s="23" t="s">
        <v>2065</v>
      </c>
      <c r="B16" s="24" t="s">
        <v>2066</v>
      </c>
      <c r="C16" s="19" t="s">
        <v>2067</v>
      </c>
      <c r="D16" s="19" t="s">
        <v>2068</v>
      </c>
      <c r="E16" s="19" t="s">
        <v>2069</v>
      </c>
      <c r="F16" s="20"/>
      <c r="G16" s="19" t="s">
        <v>2070</v>
      </c>
      <c r="H16" s="19" t="s">
        <v>2034</v>
      </c>
      <c r="I16" s="14" t="s">
        <v>2040</v>
      </c>
      <c r="J16" s="27"/>
    </row>
    <row r="17" ht="30.5" spans="1:10">
      <c r="A17" s="25"/>
      <c r="B17" s="26"/>
      <c r="C17" s="19"/>
      <c r="D17" s="19"/>
      <c r="E17" s="19" t="s">
        <v>2071</v>
      </c>
      <c r="F17" s="20"/>
      <c r="G17" s="19" t="s">
        <v>2072</v>
      </c>
      <c r="H17" s="19" t="s">
        <v>2034</v>
      </c>
      <c r="I17" s="14" t="s">
        <v>2040</v>
      </c>
      <c r="J17" s="27"/>
    </row>
    <row r="18" ht="30.5" spans="1:10">
      <c r="A18" s="25"/>
      <c r="B18" s="26"/>
      <c r="C18" s="19"/>
      <c r="D18" s="19"/>
      <c r="E18" s="19" t="s">
        <v>2073</v>
      </c>
      <c r="F18" s="20"/>
      <c r="G18" s="19" t="s">
        <v>2074</v>
      </c>
      <c r="H18" s="19" t="s">
        <v>2034</v>
      </c>
      <c r="I18" s="14" t="s">
        <v>2040</v>
      </c>
      <c r="J18" s="27"/>
    </row>
    <row r="19" ht="30" spans="1:10">
      <c r="A19" s="25"/>
      <c r="B19" s="26"/>
      <c r="C19" s="19"/>
      <c r="D19" s="19"/>
      <c r="E19" s="19" t="s">
        <v>2075</v>
      </c>
      <c r="F19" s="20"/>
      <c r="G19" s="19" t="s">
        <v>2076</v>
      </c>
      <c r="H19" s="19" t="s">
        <v>2034</v>
      </c>
      <c r="I19" s="14" t="s">
        <v>2040</v>
      </c>
      <c r="J19" s="27"/>
    </row>
    <row r="20" ht="15.5" spans="1:10">
      <c r="A20" s="25"/>
      <c r="B20" s="26"/>
      <c r="C20" s="19"/>
      <c r="D20" s="19"/>
      <c r="E20" s="19" t="s">
        <v>2077</v>
      </c>
      <c r="F20" s="20"/>
      <c r="G20" s="19" t="s">
        <v>2078</v>
      </c>
      <c r="H20" s="27" t="s">
        <v>2079</v>
      </c>
      <c r="I20" s="14" t="s">
        <v>2040</v>
      </c>
      <c r="J20" s="27"/>
    </row>
    <row r="21" ht="30" spans="1:10">
      <c r="A21" s="25"/>
      <c r="B21" s="26"/>
      <c r="C21" s="19"/>
      <c r="D21" s="19" t="s">
        <v>2080</v>
      </c>
      <c r="E21" s="19" t="s">
        <v>2081</v>
      </c>
      <c r="F21" s="20"/>
      <c r="G21" s="19" t="s">
        <v>2082</v>
      </c>
      <c r="H21" s="19" t="s">
        <v>2034</v>
      </c>
      <c r="I21" s="14" t="s">
        <v>2040</v>
      </c>
      <c r="J21" s="27"/>
    </row>
    <row r="22" ht="30" spans="1:10">
      <c r="A22" s="25"/>
      <c r="B22" s="26"/>
      <c r="C22" s="19"/>
      <c r="D22" s="19"/>
      <c r="E22" s="19" t="s">
        <v>2083</v>
      </c>
      <c r="F22" s="20"/>
      <c r="G22" s="19" t="s">
        <v>2082</v>
      </c>
      <c r="H22" s="19" t="s">
        <v>2034</v>
      </c>
      <c r="I22" s="14" t="s">
        <v>2040</v>
      </c>
      <c r="J22" s="27"/>
    </row>
    <row r="23" ht="30.5" spans="1:10">
      <c r="A23" s="25"/>
      <c r="B23" s="26"/>
      <c r="C23" s="19"/>
      <c r="D23" s="19"/>
      <c r="E23" s="19" t="s">
        <v>2084</v>
      </c>
      <c r="F23" s="20"/>
      <c r="G23" s="19" t="s">
        <v>2082</v>
      </c>
      <c r="H23" s="19" t="s">
        <v>2034</v>
      </c>
      <c r="I23" s="14" t="s">
        <v>2040</v>
      </c>
      <c r="J23" s="27"/>
    </row>
    <row r="24" ht="30.5" spans="1:10">
      <c r="A24" s="25"/>
      <c r="B24" s="26"/>
      <c r="C24" s="19"/>
      <c r="D24" s="19"/>
      <c r="E24" s="19" t="s">
        <v>2085</v>
      </c>
      <c r="F24" s="20"/>
      <c r="G24" s="19" t="s">
        <v>2082</v>
      </c>
      <c r="H24" s="19" t="s">
        <v>2034</v>
      </c>
      <c r="I24" s="14" t="s">
        <v>2040</v>
      </c>
      <c r="J24" s="27"/>
    </row>
    <row r="25" ht="15.5" spans="1:10">
      <c r="A25" s="25"/>
      <c r="B25" s="26"/>
      <c r="C25" s="19"/>
      <c r="D25" s="19"/>
      <c r="E25" s="19" t="s">
        <v>2086</v>
      </c>
      <c r="F25" s="20"/>
      <c r="G25" s="19" t="s">
        <v>2070</v>
      </c>
      <c r="H25" s="19" t="s">
        <v>2034</v>
      </c>
      <c r="I25" s="14" t="s">
        <v>2040</v>
      </c>
      <c r="J25" s="27"/>
    </row>
    <row r="26" ht="30" spans="1:10">
      <c r="A26" s="25"/>
      <c r="B26" s="26"/>
      <c r="C26" s="19"/>
      <c r="D26" s="19"/>
      <c r="E26" s="28" t="s">
        <v>2087</v>
      </c>
      <c r="F26" s="20"/>
      <c r="G26" s="19" t="s">
        <v>2074</v>
      </c>
      <c r="H26" s="19" t="s">
        <v>2034</v>
      </c>
      <c r="I26" s="14" t="s">
        <v>2040</v>
      </c>
      <c r="J26" s="27"/>
    </row>
    <row r="27" ht="31" spans="1:10">
      <c r="A27" s="25"/>
      <c r="B27" s="26"/>
      <c r="C27" s="19"/>
      <c r="D27" s="19" t="s">
        <v>2088</v>
      </c>
      <c r="E27" s="19" t="s">
        <v>2089</v>
      </c>
      <c r="F27" s="20"/>
      <c r="G27" s="21" t="s">
        <v>2090</v>
      </c>
      <c r="H27" s="27" t="s">
        <v>2091</v>
      </c>
      <c r="I27" s="14" t="s">
        <v>2031</v>
      </c>
      <c r="J27" s="27"/>
    </row>
    <row r="28" ht="15.5" spans="1:10">
      <c r="A28" s="25"/>
      <c r="B28" s="26"/>
      <c r="C28" s="19" t="s">
        <v>2092</v>
      </c>
      <c r="D28" s="19" t="s">
        <v>2056</v>
      </c>
      <c r="E28" s="19" t="s">
        <v>2093</v>
      </c>
      <c r="F28" s="20"/>
      <c r="G28" s="21" t="s">
        <v>2094</v>
      </c>
      <c r="H28" s="27"/>
      <c r="I28" s="14" t="s">
        <v>2040</v>
      </c>
      <c r="J28" s="27"/>
    </row>
    <row r="29" ht="30" spans="1:10">
      <c r="A29" s="25"/>
      <c r="B29" s="26"/>
      <c r="C29" s="19"/>
      <c r="D29" s="19" t="s">
        <v>2095</v>
      </c>
      <c r="E29" s="19" t="s">
        <v>2096</v>
      </c>
      <c r="F29" s="20"/>
      <c r="G29" s="21" t="s">
        <v>2097</v>
      </c>
      <c r="H29" s="27"/>
      <c r="I29" s="14" t="s">
        <v>2040</v>
      </c>
      <c r="J29" s="27"/>
    </row>
    <row r="30" ht="15.5" spans="1:10">
      <c r="A30" s="29"/>
      <c r="B30" s="30"/>
      <c r="C30" s="19" t="s">
        <v>2098</v>
      </c>
      <c r="D30" s="19" t="s">
        <v>2062</v>
      </c>
      <c r="E30" s="19" t="s">
        <v>2099</v>
      </c>
      <c r="F30" s="20"/>
      <c r="G30" s="19" t="s">
        <v>2070</v>
      </c>
      <c r="H30" s="27" t="s">
        <v>2034</v>
      </c>
      <c r="I30" s="14" t="s">
        <v>2040</v>
      </c>
      <c r="J30" s="27"/>
    </row>
    <row r="31" ht="30" spans="1:10">
      <c r="A31" s="15" t="s">
        <v>2100</v>
      </c>
      <c r="B31" s="31" t="s">
        <v>2101</v>
      </c>
      <c r="C31" s="32" t="s">
        <v>2102</v>
      </c>
      <c r="D31" s="32" t="s">
        <v>2068</v>
      </c>
      <c r="E31" s="33" t="s">
        <v>2103</v>
      </c>
      <c r="F31" s="34" t="s">
        <v>2104</v>
      </c>
      <c r="G31" s="34" t="s">
        <v>2105</v>
      </c>
      <c r="H31" s="34" t="s">
        <v>2106</v>
      </c>
      <c r="I31" s="34" t="s">
        <v>2107</v>
      </c>
      <c r="J31" s="41" t="s">
        <v>2108</v>
      </c>
    </row>
    <row r="32" ht="30" spans="1:10">
      <c r="A32" s="17"/>
      <c r="B32" s="35"/>
      <c r="C32" s="32" t="s">
        <v>2102</v>
      </c>
      <c r="D32" s="32" t="s">
        <v>2068</v>
      </c>
      <c r="E32" s="36" t="s">
        <v>2109</v>
      </c>
      <c r="F32" s="37" t="s">
        <v>2104</v>
      </c>
      <c r="G32" s="37" t="s">
        <v>2110</v>
      </c>
      <c r="H32" s="37" t="s">
        <v>2106</v>
      </c>
      <c r="I32" s="37" t="s">
        <v>2107</v>
      </c>
      <c r="J32" s="42" t="s">
        <v>2111</v>
      </c>
    </row>
    <row r="33" ht="45" spans="1:10">
      <c r="A33" s="17"/>
      <c r="B33" s="35"/>
      <c r="C33" s="32" t="s">
        <v>2102</v>
      </c>
      <c r="D33" s="32" t="s">
        <v>2068</v>
      </c>
      <c r="E33" s="33" t="s">
        <v>2112</v>
      </c>
      <c r="F33" s="34" t="s">
        <v>2104</v>
      </c>
      <c r="G33" s="34" t="s">
        <v>2113</v>
      </c>
      <c r="H33" s="34" t="s">
        <v>2106</v>
      </c>
      <c r="I33" s="34" t="s">
        <v>2107</v>
      </c>
      <c r="J33" s="41" t="s">
        <v>2114</v>
      </c>
    </row>
    <row r="34" ht="30" spans="1:10">
      <c r="A34" s="17"/>
      <c r="B34" s="35"/>
      <c r="C34" s="32" t="s">
        <v>2102</v>
      </c>
      <c r="D34" s="32" t="s">
        <v>2068</v>
      </c>
      <c r="E34" s="33" t="s">
        <v>2115</v>
      </c>
      <c r="F34" s="34" t="s">
        <v>2104</v>
      </c>
      <c r="G34" s="34" t="s">
        <v>2116</v>
      </c>
      <c r="H34" s="34" t="s">
        <v>2117</v>
      </c>
      <c r="I34" s="34" t="s">
        <v>2107</v>
      </c>
      <c r="J34" s="41" t="s">
        <v>2118</v>
      </c>
    </row>
    <row r="35" ht="60" spans="1:10">
      <c r="A35" s="17"/>
      <c r="B35" s="35"/>
      <c r="C35" s="32" t="s">
        <v>2102</v>
      </c>
      <c r="D35" s="32" t="s">
        <v>2068</v>
      </c>
      <c r="E35" s="36" t="s">
        <v>2119</v>
      </c>
      <c r="F35" s="37" t="s">
        <v>2120</v>
      </c>
      <c r="G35" s="37">
        <v>10</v>
      </c>
      <c r="H35" s="37" t="s">
        <v>2106</v>
      </c>
      <c r="I35" s="37" t="s">
        <v>2107</v>
      </c>
      <c r="J35" s="42" t="s">
        <v>2121</v>
      </c>
    </row>
    <row r="36" ht="30" spans="1:10">
      <c r="A36" s="17"/>
      <c r="B36" s="35"/>
      <c r="C36" s="32" t="s">
        <v>2102</v>
      </c>
      <c r="D36" s="32" t="s">
        <v>2068</v>
      </c>
      <c r="E36" s="33" t="s">
        <v>2122</v>
      </c>
      <c r="F36" s="37" t="s">
        <v>2120</v>
      </c>
      <c r="G36" s="37" t="s">
        <v>2110</v>
      </c>
      <c r="H36" s="37" t="s">
        <v>2106</v>
      </c>
      <c r="I36" s="37" t="s">
        <v>2107</v>
      </c>
      <c r="J36" s="42" t="s">
        <v>2122</v>
      </c>
    </row>
    <row r="37" ht="30" spans="1:10">
      <c r="A37" s="17"/>
      <c r="B37" s="35"/>
      <c r="C37" s="32" t="s">
        <v>2102</v>
      </c>
      <c r="D37" s="32" t="s">
        <v>2068</v>
      </c>
      <c r="E37" s="36" t="s">
        <v>2123</v>
      </c>
      <c r="F37" s="37" t="s">
        <v>2120</v>
      </c>
      <c r="G37" s="37" t="s">
        <v>2124</v>
      </c>
      <c r="H37" s="37" t="s">
        <v>2125</v>
      </c>
      <c r="I37" s="37" t="s">
        <v>2107</v>
      </c>
      <c r="J37" s="42" t="s">
        <v>2126</v>
      </c>
    </row>
    <row r="38" ht="45" spans="1:10">
      <c r="A38" s="17"/>
      <c r="B38" s="35"/>
      <c r="C38" s="32" t="s">
        <v>2102</v>
      </c>
      <c r="D38" s="32" t="s">
        <v>2068</v>
      </c>
      <c r="E38" s="36" t="s">
        <v>2127</v>
      </c>
      <c r="F38" s="37" t="s">
        <v>2120</v>
      </c>
      <c r="G38" s="37" t="s">
        <v>2113</v>
      </c>
      <c r="H38" s="37" t="s">
        <v>2125</v>
      </c>
      <c r="I38" s="37" t="s">
        <v>2107</v>
      </c>
      <c r="J38" s="42" t="s">
        <v>2128</v>
      </c>
    </row>
    <row r="39" ht="60" spans="1:10">
      <c r="A39" s="17"/>
      <c r="B39" s="35"/>
      <c r="C39" s="32" t="s">
        <v>2102</v>
      </c>
      <c r="D39" s="32" t="s">
        <v>2080</v>
      </c>
      <c r="E39" s="36" t="s">
        <v>2129</v>
      </c>
      <c r="F39" s="37" t="s">
        <v>2120</v>
      </c>
      <c r="G39" s="37" t="s">
        <v>2130</v>
      </c>
      <c r="H39" s="37" t="s">
        <v>2034</v>
      </c>
      <c r="I39" s="37" t="s">
        <v>2107</v>
      </c>
      <c r="J39" s="42" t="s">
        <v>2131</v>
      </c>
    </row>
    <row r="40" ht="30" spans="1:10">
      <c r="A40" s="17"/>
      <c r="B40" s="35"/>
      <c r="C40" s="32" t="s">
        <v>2102</v>
      </c>
      <c r="D40" s="32" t="s">
        <v>2080</v>
      </c>
      <c r="E40" s="36" t="s">
        <v>2132</v>
      </c>
      <c r="F40" s="37" t="s">
        <v>2104</v>
      </c>
      <c r="G40" s="37" t="s">
        <v>2133</v>
      </c>
      <c r="H40" s="37" t="s">
        <v>2034</v>
      </c>
      <c r="I40" s="37" t="s">
        <v>2107</v>
      </c>
      <c r="J40" s="42" t="s">
        <v>2134</v>
      </c>
    </row>
    <row r="41" ht="30" spans="1:10">
      <c r="A41" s="17"/>
      <c r="B41" s="35"/>
      <c r="C41" s="32" t="s">
        <v>2102</v>
      </c>
      <c r="D41" s="32" t="s">
        <v>2080</v>
      </c>
      <c r="E41" s="36" t="s">
        <v>2135</v>
      </c>
      <c r="F41" s="37" t="s">
        <v>2104</v>
      </c>
      <c r="G41" s="37" t="s">
        <v>2130</v>
      </c>
      <c r="H41" s="37" t="s">
        <v>2034</v>
      </c>
      <c r="I41" s="37" t="s">
        <v>2107</v>
      </c>
      <c r="J41" s="42" t="s">
        <v>2136</v>
      </c>
    </row>
    <row r="42" ht="45" spans="1:10">
      <c r="A42" s="17"/>
      <c r="B42" s="35"/>
      <c r="C42" s="38" t="s">
        <v>2102</v>
      </c>
      <c r="D42" s="32" t="s">
        <v>2088</v>
      </c>
      <c r="E42" s="36" t="s">
        <v>2137</v>
      </c>
      <c r="F42" s="37" t="s">
        <v>2104</v>
      </c>
      <c r="G42" s="37" t="s">
        <v>2138</v>
      </c>
      <c r="H42" s="37" t="s">
        <v>2034</v>
      </c>
      <c r="I42" s="37" t="s">
        <v>2107</v>
      </c>
      <c r="J42" s="36" t="s">
        <v>2139</v>
      </c>
    </row>
    <row r="43" ht="45" spans="1:10">
      <c r="A43" s="17"/>
      <c r="B43" s="35"/>
      <c r="C43" s="32" t="s">
        <v>2102</v>
      </c>
      <c r="D43" s="32" t="s">
        <v>2088</v>
      </c>
      <c r="E43" s="36" t="s">
        <v>2140</v>
      </c>
      <c r="F43" s="37" t="s">
        <v>2104</v>
      </c>
      <c r="G43" s="37" t="s">
        <v>2130</v>
      </c>
      <c r="H43" s="37" t="s">
        <v>2034</v>
      </c>
      <c r="I43" s="37" t="s">
        <v>2107</v>
      </c>
      <c r="J43" s="42" t="s">
        <v>2141</v>
      </c>
    </row>
    <row r="44" ht="45" spans="1:10">
      <c r="A44" s="17"/>
      <c r="B44" s="35"/>
      <c r="C44" s="32" t="s">
        <v>2142</v>
      </c>
      <c r="D44" s="32" t="s">
        <v>2056</v>
      </c>
      <c r="E44" s="36" t="s">
        <v>2143</v>
      </c>
      <c r="F44" s="37" t="s">
        <v>2104</v>
      </c>
      <c r="G44" s="37" t="s">
        <v>2130</v>
      </c>
      <c r="H44" s="37" t="s">
        <v>2034</v>
      </c>
      <c r="I44" s="37" t="s">
        <v>2107</v>
      </c>
      <c r="J44" s="36" t="s">
        <v>2144</v>
      </c>
    </row>
    <row r="45" ht="60" spans="1:10">
      <c r="A45" s="17"/>
      <c r="B45" s="35"/>
      <c r="C45" s="32" t="s">
        <v>2142</v>
      </c>
      <c r="D45" s="32" t="s">
        <v>2095</v>
      </c>
      <c r="E45" s="36" t="s">
        <v>2145</v>
      </c>
      <c r="F45" s="37" t="s">
        <v>2104</v>
      </c>
      <c r="G45" s="37" t="s">
        <v>2130</v>
      </c>
      <c r="H45" s="37" t="s">
        <v>2034</v>
      </c>
      <c r="I45" s="37" t="s">
        <v>2107</v>
      </c>
      <c r="J45" s="42" t="s">
        <v>2146</v>
      </c>
    </row>
    <row r="46" ht="30.5" spans="1:10">
      <c r="A46" s="18"/>
      <c r="B46" s="39"/>
      <c r="C46" s="32" t="s">
        <v>2147</v>
      </c>
      <c r="D46" s="32" t="s">
        <v>2062</v>
      </c>
      <c r="E46" s="36" t="s">
        <v>2148</v>
      </c>
      <c r="F46" s="37" t="s">
        <v>2149</v>
      </c>
      <c r="G46" s="37" t="s">
        <v>2130</v>
      </c>
      <c r="H46" s="37" t="s">
        <v>2034</v>
      </c>
      <c r="I46" s="37" t="s">
        <v>2107</v>
      </c>
      <c r="J46" s="42" t="s">
        <v>2150</v>
      </c>
    </row>
    <row r="47" ht="15.5" spans="1:10">
      <c r="A47" s="15" t="s">
        <v>2151</v>
      </c>
      <c r="B47" s="15" t="s">
        <v>2152</v>
      </c>
      <c r="C47" s="40" t="s">
        <v>2026</v>
      </c>
      <c r="D47" s="40" t="s">
        <v>112</v>
      </c>
      <c r="E47" s="40" t="s">
        <v>112</v>
      </c>
      <c r="F47" s="40"/>
      <c r="G47" s="40"/>
      <c r="H47" s="40" t="s">
        <v>112</v>
      </c>
      <c r="I47" s="40"/>
      <c r="J47" s="40"/>
    </row>
    <row r="48" ht="15.5" spans="1:10">
      <c r="A48" s="17"/>
      <c r="B48" s="17"/>
      <c r="C48" s="40" t="s">
        <v>112</v>
      </c>
      <c r="D48" s="40" t="s">
        <v>2027</v>
      </c>
      <c r="E48" s="40" t="s">
        <v>112</v>
      </c>
      <c r="F48" s="40"/>
      <c r="G48" s="40"/>
      <c r="H48" s="40" t="s">
        <v>112</v>
      </c>
      <c r="I48" s="40"/>
      <c r="J48" s="40"/>
    </row>
    <row r="49" ht="15.5" spans="1:10">
      <c r="A49" s="17"/>
      <c r="B49" s="17"/>
      <c r="C49" s="40" t="s">
        <v>112</v>
      </c>
      <c r="D49" s="40" t="s">
        <v>112</v>
      </c>
      <c r="E49" s="40" t="s">
        <v>2153</v>
      </c>
      <c r="F49" s="40" t="s">
        <v>2104</v>
      </c>
      <c r="G49" s="555" t="s">
        <v>2133</v>
      </c>
      <c r="H49" s="40" t="s">
        <v>2034</v>
      </c>
      <c r="I49" s="40" t="s">
        <v>2031</v>
      </c>
      <c r="J49" s="40" t="s">
        <v>2154</v>
      </c>
    </row>
    <row r="50" ht="15.5" spans="1:10">
      <c r="A50" s="17"/>
      <c r="B50" s="17"/>
      <c r="C50" s="40" t="s">
        <v>2036</v>
      </c>
      <c r="D50" s="40" t="s">
        <v>112</v>
      </c>
      <c r="E50" s="40" t="s">
        <v>112</v>
      </c>
      <c r="F50" s="40"/>
      <c r="G50" s="40"/>
      <c r="H50" s="40" t="s">
        <v>112</v>
      </c>
      <c r="I50" s="40"/>
      <c r="J50" s="40"/>
    </row>
    <row r="51" ht="15.5" spans="1:10">
      <c r="A51" s="17"/>
      <c r="B51" s="17"/>
      <c r="C51" s="40" t="s">
        <v>112</v>
      </c>
      <c r="D51" s="40" t="s">
        <v>2037</v>
      </c>
      <c r="E51" s="40" t="s">
        <v>112</v>
      </c>
      <c r="F51" s="40"/>
      <c r="G51" s="40"/>
      <c r="H51" s="40" t="s">
        <v>112</v>
      </c>
      <c r="I51" s="40"/>
      <c r="J51" s="40"/>
    </row>
    <row r="52" ht="30" spans="1:10">
      <c r="A52" s="17"/>
      <c r="B52" s="17"/>
      <c r="C52" s="40" t="s">
        <v>112</v>
      </c>
      <c r="D52" s="40" t="s">
        <v>112</v>
      </c>
      <c r="E52" s="40" t="s">
        <v>2155</v>
      </c>
      <c r="F52" s="40" t="s">
        <v>2104</v>
      </c>
      <c r="G52" s="555" t="s">
        <v>2133</v>
      </c>
      <c r="H52" s="40" t="s">
        <v>2034</v>
      </c>
      <c r="I52" s="40" t="s">
        <v>2031</v>
      </c>
      <c r="J52" s="40" t="s">
        <v>2156</v>
      </c>
    </row>
    <row r="53" ht="15.5" spans="1:10">
      <c r="A53" s="17"/>
      <c r="B53" s="17"/>
      <c r="C53" s="40" t="s">
        <v>2042</v>
      </c>
      <c r="D53" s="40" t="s">
        <v>112</v>
      </c>
      <c r="E53" s="40" t="s">
        <v>112</v>
      </c>
      <c r="F53" s="40"/>
      <c r="G53" s="40"/>
      <c r="H53" s="40" t="s">
        <v>112</v>
      </c>
      <c r="I53" s="40"/>
      <c r="J53" s="40"/>
    </row>
    <row r="54" ht="15.5" spans="1:10">
      <c r="A54" s="17"/>
      <c r="B54" s="17"/>
      <c r="C54" s="40" t="s">
        <v>112</v>
      </c>
      <c r="D54" s="40" t="s">
        <v>2157</v>
      </c>
      <c r="E54" s="40" t="s">
        <v>112</v>
      </c>
      <c r="F54" s="40"/>
      <c r="G54" s="40"/>
      <c r="H54" s="40" t="s">
        <v>112</v>
      </c>
      <c r="I54" s="40"/>
      <c r="J54" s="40"/>
    </row>
    <row r="55" ht="30" spans="1:10">
      <c r="A55" s="18"/>
      <c r="B55" s="18"/>
      <c r="C55" s="40" t="s">
        <v>112</v>
      </c>
      <c r="D55" s="40" t="s">
        <v>112</v>
      </c>
      <c r="E55" s="40" t="s">
        <v>2158</v>
      </c>
      <c r="F55" s="40" t="s">
        <v>2104</v>
      </c>
      <c r="G55" s="555" t="s">
        <v>2133</v>
      </c>
      <c r="H55" s="40" t="s">
        <v>2034</v>
      </c>
      <c r="I55" s="40" t="s">
        <v>2031</v>
      </c>
      <c r="J55" s="40" t="s">
        <v>2158</v>
      </c>
    </row>
    <row r="56" ht="46" spans="1:10">
      <c r="A56" s="14" t="s">
        <v>2159</v>
      </c>
      <c r="B56" s="14" t="s">
        <v>2160</v>
      </c>
      <c r="C56" s="14" t="s">
        <v>2026</v>
      </c>
      <c r="D56" s="19" t="s">
        <v>2068</v>
      </c>
      <c r="E56" s="14" t="s">
        <v>2161</v>
      </c>
      <c r="F56" s="14" t="s">
        <v>2162</v>
      </c>
      <c r="G56" s="14">
        <v>51.03</v>
      </c>
      <c r="H56" s="14" t="s">
        <v>2163</v>
      </c>
      <c r="I56" s="14" t="s">
        <v>2164</v>
      </c>
      <c r="J56" s="14" t="s">
        <v>2161</v>
      </c>
    </row>
    <row r="57" ht="45.5" spans="1:10">
      <c r="A57" s="14"/>
      <c r="B57" s="14"/>
      <c r="C57" s="14"/>
      <c r="D57" s="19" t="s">
        <v>2080</v>
      </c>
      <c r="E57" s="19" t="s">
        <v>2165</v>
      </c>
      <c r="F57" s="19" t="s">
        <v>2166</v>
      </c>
      <c r="G57" s="21" t="s">
        <v>2167</v>
      </c>
      <c r="H57" s="19" t="s">
        <v>2034</v>
      </c>
      <c r="I57" s="14" t="s">
        <v>2168</v>
      </c>
      <c r="J57" s="19" t="s">
        <v>2169</v>
      </c>
    </row>
    <row r="58" ht="30" spans="1:10">
      <c r="A58" s="14"/>
      <c r="B58" s="14"/>
      <c r="C58" s="14"/>
      <c r="D58" s="19" t="s">
        <v>2088</v>
      </c>
      <c r="E58" s="19" t="s">
        <v>2170</v>
      </c>
      <c r="F58" s="19" t="s">
        <v>2166</v>
      </c>
      <c r="G58" s="21" t="s">
        <v>2171</v>
      </c>
      <c r="H58" s="21" t="s">
        <v>2171</v>
      </c>
      <c r="I58" s="14" t="s">
        <v>2172</v>
      </c>
      <c r="J58" s="19" t="s">
        <v>2173</v>
      </c>
    </row>
    <row r="59" ht="30.5" spans="1:10">
      <c r="A59" s="14"/>
      <c r="B59" s="14"/>
      <c r="C59" s="14"/>
      <c r="D59" s="19" t="s">
        <v>2174</v>
      </c>
      <c r="E59" s="19" t="s">
        <v>2175</v>
      </c>
      <c r="F59" s="19" t="s">
        <v>2166</v>
      </c>
      <c r="G59" s="21" t="s">
        <v>2053</v>
      </c>
      <c r="H59" s="21" t="s">
        <v>2171</v>
      </c>
      <c r="I59" s="14" t="s">
        <v>2176</v>
      </c>
      <c r="J59" s="19" t="s">
        <v>2177</v>
      </c>
    </row>
    <row r="60" ht="30" spans="1:10">
      <c r="A60" s="14"/>
      <c r="B60" s="14"/>
      <c r="C60" s="14" t="s">
        <v>2036</v>
      </c>
      <c r="D60" s="19" t="s">
        <v>2178</v>
      </c>
      <c r="E60" s="19" t="s">
        <v>2179</v>
      </c>
      <c r="F60" s="19" t="s">
        <v>2166</v>
      </c>
      <c r="G60" s="21" t="s">
        <v>2180</v>
      </c>
      <c r="H60" s="21" t="s">
        <v>2180</v>
      </c>
      <c r="I60" s="14" t="s">
        <v>2181</v>
      </c>
      <c r="J60" s="19" t="s">
        <v>2182</v>
      </c>
    </row>
    <row r="61" ht="60" spans="1:10">
      <c r="A61" s="14"/>
      <c r="B61" s="14"/>
      <c r="C61" s="14"/>
      <c r="D61" s="19" t="s">
        <v>2056</v>
      </c>
      <c r="E61" s="19" t="s">
        <v>2183</v>
      </c>
      <c r="F61" s="19" t="s">
        <v>2166</v>
      </c>
      <c r="G61" s="21" t="s">
        <v>2184</v>
      </c>
      <c r="H61" s="21" t="s">
        <v>2184</v>
      </c>
      <c r="I61" s="14" t="s">
        <v>2181</v>
      </c>
      <c r="J61" s="19" t="s">
        <v>2185</v>
      </c>
    </row>
    <row r="62" ht="30" spans="1:10">
      <c r="A62" s="14"/>
      <c r="B62" s="14"/>
      <c r="C62" s="14"/>
      <c r="D62" s="19" t="s">
        <v>2058</v>
      </c>
      <c r="E62" s="19" t="s">
        <v>2186</v>
      </c>
      <c r="F62" s="19" t="s">
        <v>2166</v>
      </c>
      <c r="G62" s="21" t="s">
        <v>2187</v>
      </c>
      <c r="H62" s="21" t="s">
        <v>2187</v>
      </c>
      <c r="I62" s="14" t="s">
        <v>2181</v>
      </c>
      <c r="J62" s="19" t="s">
        <v>2186</v>
      </c>
    </row>
    <row r="63" ht="30" spans="1:10">
      <c r="A63" s="14"/>
      <c r="B63" s="14"/>
      <c r="C63" s="14"/>
      <c r="D63" s="19" t="s">
        <v>2095</v>
      </c>
      <c r="E63" s="19" t="s">
        <v>2188</v>
      </c>
      <c r="F63" s="19" t="s">
        <v>2166</v>
      </c>
      <c r="G63" s="21" t="s">
        <v>2053</v>
      </c>
      <c r="H63" s="21" t="s">
        <v>2034</v>
      </c>
      <c r="I63" s="14" t="s">
        <v>2181</v>
      </c>
      <c r="J63" s="19" t="s">
        <v>2188</v>
      </c>
    </row>
    <row r="64" ht="45.5" spans="1:10">
      <c r="A64" s="14"/>
      <c r="B64" s="14"/>
      <c r="C64" s="20" t="s">
        <v>2098</v>
      </c>
      <c r="D64" s="14" t="s">
        <v>2157</v>
      </c>
      <c r="E64" s="19" t="s">
        <v>2189</v>
      </c>
      <c r="F64" s="19" t="s">
        <v>2166</v>
      </c>
      <c r="G64" s="21" t="s">
        <v>2190</v>
      </c>
      <c r="H64" s="21" t="s">
        <v>2034</v>
      </c>
      <c r="I64" s="14" t="s">
        <v>2191</v>
      </c>
      <c r="J64" s="19" t="s">
        <v>2192</v>
      </c>
    </row>
  </sheetData>
  <mergeCells count="21">
    <mergeCell ref="A2:J2"/>
    <mergeCell ref="A6:A9"/>
    <mergeCell ref="A10:A15"/>
    <mergeCell ref="A16:A30"/>
    <mergeCell ref="A31:A46"/>
    <mergeCell ref="A47:A55"/>
    <mergeCell ref="A56:A64"/>
    <mergeCell ref="B6:B9"/>
    <mergeCell ref="B10:B15"/>
    <mergeCell ref="B16:B30"/>
    <mergeCell ref="B31:B46"/>
    <mergeCell ref="B47:B55"/>
    <mergeCell ref="B56:B64"/>
    <mergeCell ref="C6:C7"/>
    <mergeCell ref="C16:C27"/>
    <mergeCell ref="C28:C29"/>
    <mergeCell ref="C56:C59"/>
    <mergeCell ref="C60:C63"/>
    <mergeCell ref="D6:D7"/>
    <mergeCell ref="D16:D20"/>
    <mergeCell ref="D21:D2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3" workbookViewId="0">
      <selection activeCell="E6" sqref="E6"/>
    </sheetView>
  </sheetViews>
  <sheetFormatPr defaultColWidth="9" defaultRowHeight="14" outlineLevelCol="1"/>
  <cols>
    <col min="1" max="1" width="20.2545454545455" style="1" customWidth="1"/>
    <col min="2" max="2" width="64" style="1" customWidth="1"/>
    <col min="3" max="16384" width="9" style="1"/>
  </cols>
  <sheetData>
    <row r="1" ht="32" customHeight="1" spans="1:2">
      <c r="A1" s="2" t="s">
        <v>2193</v>
      </c>
      <c r="B1" s="2"/>
    </row>
    <row r="3" ht="40" customHeight="1" spans="1:2">
      <c r="A3" s="3" t="s">
        <v>2194</v>
      </c>
      <c r="B3" s="4" t="s">
        <v>2195</v>
      </c>
    </row>
    <row r="4" ht="45" customHeight="1" spans="1:2">
      <c r="A4" s="5" t="s">
        <v>1226</v>
      </c>
      <c r="B4" s="6" t="s">
        <v>2196</v>
      </c>
    </row>
    <row r="5" ht="56" spans="1:2">
      <c r="A5" s="5" t="s">
        <v>2197</v>
      </c>
      <c r="B5" s="6" t="s">
        <v>2198</v>
      </c>
    </row>
    <row r="6" ht="350" spans="1:2">
      <c r="A6" s="5" t="s">
        <v>2199</v>
      </c>
      <c r="B6" s="6" t="s">
        <v>2200</v>
      </c>
    </row>
    <row r="7" ht="45" customHeight="1" spans="1:2">
      <c r="A7" s="5"/>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曲靖市麒麟区党政机关单位</Company>
  <Application>WPS 表格</Application>
  <HeadingPairs>
    <vt:vector size="2" baseType="variant">
      <vt:variant>
        <vt:lpstr>工作表</vt:lpstr>
      </vt:variant>
      <vt:variant>
        <vt:i4>34</vt:i4>
      </vt:variant>
    </vt:vector>
  </HeadingPairs>
  <TitlesOfParts>
    <vt:vector size="34" baseType="lpstr">
      <vt:lpstr>1-1 2024年曲靖市麒麟区一般公共预算收入情况表</vt:lpstr>
      <vt:lpstr>1-2 2024年曲靖市麒麟区一般公共预算支出情况表</vt:lpstr>
      <vt:lpstr>1-3 2024年曲靖市麒麟区本级一般公共预算收入情况表</vt:lpstr>
      <vt:lpstr>1-4 曲靖市麒麟区本级一般公共预算支出情况表（公开到项级）</vt:lpstr>
      <vt:lpstr>1-5 麒麟区本级一般公共预算基本支出情况表（公开到款级）</vt:lpstr>
      <vt:lpstr>1-6 一般公共预算支出表（州（市）对下转移支付项目）</vt:lpstr>
      <vt:lpstr>1-7 曲靖市麒麟区分地区税收返还和转移支付预算表</vt:lpstr>
      <vt:lpstr>1-8 2024年麒麟区本级“三公”经费预算财政拨款情况统计表</vt:lpstr>
      <vt:lpstr>2-1 2024年曲靖市麒麟区政府性基金预算收入情况表</vt:lpstr>
      <vt:lpstr>2-2 2024年曲靖市麒麟区政府性基金预算支出情况表</vt:lpstr>
      <vt:lpstr>2-3 2024年曲靖市麒麟区本级政府性基金预算收入情况表</vt:lpstr>
      <vt:lpstr>2-4 麒麟区本级政府性基金预算支出情况表（公开到项级）</vt:lpstr>
      <vt:lpstr>2-5 本级政府性基金支出表（州（市）对下转移支付）</vt:lpstr>
      <vt:lpstr>3-1 2024年曲靖市麒麟区国有资本经营收入预算情况表</vt:lpstr>
      <vt:lpstr>3-2 2024年曲靖市麒麟区国有资本经营支出预算情况表</vt:lpstr>
      <vt:lpstr>3-3 2024年曲靖市麒麟区本级国有资本经营收入预算情况表</vt:lpstr>
      <vt:lpstr>3-4 麒麟区本级国有资本经营支出预算情况表（公开到项级）</vt:lpstr>
      <vt:lpstr>3-5 2024年麒麟区国有资本经营预算转移支付表 （分地区）</vt:lpstr>
      <vt:lpstr>3-6 2024麒麟区本级国有资本经营预算转移支付表(分项目)</vt:lpstr>
      <vt:lpstr>4-1 2024年曲靖市麒麟区社会保险基金收入预算情况表</vt:lpstr>
      <vt:lpstr>4-2 2024年曲靖市麒麟区社会保险基金支出预算情况表</vt:lpstr>
      <vt:lpstr>4-3 2024年曲靖市麒麟区本级社会保险基金收入预算情况表</vt:lpstr>
      <vt:lpstr>4-4 2024年曲靖市麒麟区本级社会保险基金支出预算情况表</vt:lpstr>
      <vt:lpstr>5-1 2023年地方政府债务限额及余额预算情况表</vt:lpstr>
      <vt:lpstr>5-2  曲靖市麒麟区2023年地方政府一般债务余额情况表</vt:lpstr>
      <vt:lpstr>5-3  曲靖市麒麟区本级2023年地方政府一般债务余额情况表</vt:lpstr>
      <vt:lpstr>5-4 曲靖市麒麟区2023年地方政府专项债务余额情况表</vt:lpstr>
      <vt:lpstr>5-5 本级2023年地方政府专项债务余额情况表（本级）</vt:lpstr>
      <vt:lpstr>5-6 曲靖市麒麟区地方政府债券发行及还本付息情况表</vt:lpstr>
      <vt:lpstr>5-7 曲靖市麒麟区2024年政府专项债务限额和余额情况表</vt:lpstr>
      <vt:lpstr>5-8 曲靖市麒麟区2024年年初新增地方政府债券资金安排表</vt:lpstr>
      <vt:lpstr>6-1 2024年曲靖市麒麟区重大政策和重点项目绩效目标表</vt:lpstr>
      <vt:lpstr>6-2重点工作情况解释说明汇总表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WPS_1577147775</cp:lastModifiedBy>
  <dcterms:created xsi:type="dcterms:W3CDTF">2024-02-01T07:16:00Z</dcterms:created>
  <dcterms:modified xsi:type="dcterms:W3CDTF">2024-07-31T06:55:16Z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A76C07693A2E40EE83DA18F01CA2E75C_13</vt:lpwstr>
  </property>
  <property fmtid="{D5CDD505-2E9C-101B-9397-08002B2CF9AE}" pid="3" name="KSOProductBuildVer">
    <vt:lpwstr>2052-12.1.0.16929</vt:lpwstr>
  </property>
</Properties>
</file>