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 activeTab="8"/>
  </bookViews>
  <sheets>
    <sheet name="表一" sheetId="1" r:id="rId1"/>
    <sheet name="表二" sheetId="32" r:id="rId2"/>
    <sheet name="表三" sheetId="15" r:id="rId3"/>
    <sheet name="表四" sheetId="36" r:id="rId4"/>
    <sheet name="表五" sheetId="22" r:id="rId5"/>
    <sheet name="表六" sheetId="28" r:id="rId6"/>
    <sheet name="表七" sheetId="18" r:id="rId7"/>
    <sheet name="表八" sheetId="25" r:id="rId8"/>
    <sheet name="表九" sheetId="35" r:id="rId9"/>
    <sheet name="表十" sheetId="33" r:id="rId10"/>
    <sheet name="表十一" sheetId="3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3" hidden="1">表四!$4:$1368</definedName>
    <definedName name="_xlnm._FilterDatabase" localSheetId="4" hidden="1">表五!$A$4:$D$122</definedName>
    <definedName name="_xlnm._FilterDatabase" localSheetId="5" hidden="1">表六!$A$3:$D$110</definedName>
    <definedName name="_xlnm._FilterDatabase" localSheetId="6" hidden="1">表七!$A$3:$E$17</definedName>
    <definedName name="aa" localSheetId="0">#REF!</definedName>
    <definedName name="aa">#REF!</definedName>
    <definedName name="aal" localSheetId="0">#REF!</definedName>
    <definedName name="aal">#REF!</definedName>
    <definedName name="Database" localSheetId="0">#REF!</definedName>
    <definedName name="Database">#REF!</definedName>
    <definedName name="dd" localSheetId="0">#REF!</definedName>
    <definedName name="dd">#REF!</definedName>
    <definedName name="ddd" localSheetId="0">#REF!</definedName>
    <definedName name="ddd">#REF!</definedName>
    <definedName name="备注1" localSheetId="0">#REF!</definedName>
    <definedName name="备注1">#REF!</definedName>
    <definedName name="表一改">#REF!</definedName>
    <definedName name="汇总" localSheetId="0">#REF!</definedName>
    <definedName name="汇总">#REF!</definedName>
    <definedName name="a">#REF!</definedName>
    <definedName name="Business_Entity">[1]lookup!$B$2:$B$9</definedName>
    <definedName name="Business_Unit">'[1]Unit Information'!$A$14</definedName>
    <definedName name="CmpSize">'[1]Company Information'!$G$37</definedName>
    <definedName name="CmpSizeIx">[1]lookup!$AB$59:$AC$71</definedName>
    <definedName name="ComLv">[1]lookup!$AB$48:$AB$54</definedName>
    <definedName name="ComLvSc">[1]lookup!$AB$48:$AC$54</definedName>
    <definedName name="Country_Asia">[1]lookup!$F$2:$F$16</definedName>
    <definedName name="Education">[2]coding!$Z$2:$Z$9</definedName>
    <definedName name="EduSc">[1]lookup!$AI$30:$AJ$35</definedName>
    <definedName name="EduTp">[1]lookup!$AI$30:$AI$35</definedName>
    <definedName name="ExpSc">[1]lookup!$AI$17:$AO$26</definedName>
    <definedName name="FctSc">[1]lookup!$AH$58:$AI$70</definedName>
    <definedName name="GMR">[1]lookup!$AB$41:$AB$43</definedName>
    <definedName name="GYLB">[2]coding!$H$78:$H$81</definedName>
    <definedName name="HWSheet">1</definedName>
    <definedName name="Impact_size_table">[1]lookup!$AB$2:$AO$15</definedName>
    <definedName name="JvSc">[1]lookup!$AC$28:$AF$34</definedName>
    <definedName name="Level1_13">[1]lookup!$AB$3:$AB$15</definedName>
    <definedName name="Operation_Type">[1]lookup!$C$2:$C$13</definedName>
    <definedName name="point_to_Level">[1]lookup!$AD$18:$AF$24</definedName>
    <definedName name="_xlnm.Print_Titles">#N/A</definedName>
    <definedName name="RSS">[1]lookup!$AC$39:$AE$39</definedName>
    <definedName name="SoR">[1]lookup!$AB$39:$AE$43</definedName>
    <definedName name="Stock_Plan">[1]lookup!$M$2:$M$4</definedName>
    <definedName name="Type_of_Industry">[1]lookup!$A$2:$A$44</definedName>
    <definedName name="Weight">[1]lookup!$AB$37</definedName>
    <definedName name="Years_of_Establishment">[1]lookup!$E$2:$E$28</definedName>
    <definedName name="Yes_No">[1]lookup!$I$1:$I$2</definedName>
    <definedName name="本年度调薪次数">[3]选择选项!$B$244:$B$247</definedName>
    <definedName name="财务年度起始月份">[3]选择选项!$E$2:$E$13</definedName>
    <definedName name="参与绩效月数">[3]选择选项!$D$225:$D$230</definedName>
    <definedName name="城市">[3]选择选项!$B$2:$B$25</definedName>
    <definedName name="弹性工作制形式">[3]选择选项!$B$407:$B$410</definedName>
    <definedName name="定期体检的频率">[3]选择选项!$B$427:$B$431</definedName>
    <definedName name="飞机">[3]选择选项!$B$396:$B$398</definedName>
    <definedName name="公司级别">[4]选择选项!$A$662:$A$664</definedName>
    <definedName name="公司所属级别1">[3]选择选项!$B$27:$B$34</definedName>
    <definedName name="公司与个人缴费比">[3]选择选项!$B$350:$B$360</definedName>
    <definedName name="购车补贴发放方法">[3]选择选项!$B$381:$B$383</definedName>
    <definedName name="固定与变动薪资的比">[3]选择选项!$B$278:$B$288</definedName>
    <definedName name="雇员类别">[3]选择选项!$B$566:$B$567</definedName>
    <definedName name="海外背景">[3]选择选项!$B$569:$B$572</definedName>
    <definedName name="行业门类">[5]代码!$A$1:$AF$1</definedName>
    <definedName name="行业门类1">[3]选择选项!$F$56:$Y$56</definedName>
    <definedName name="行业种类">[6]代码!$A$1:$AF$1</definedName>
    <definedName name="火车">[3]选择选项!$B$391:$B$394</definedName>
    <definedName name="绩效考核频率">[3]选择选项!$B$465:$B$469</definedName>
    <definedName name="旅游最大范围">[3]选择选项!$B$433:$B$436</definedName>
    <definedName name="母公司所在区域">[3]选择选项!$B$153:$B$166</definedName>
    <definedName name="年基本工资平均发放月数">[3]选择选项!$B$224:$B$232</definedName>
    <definedName name="期满未休公司福利假处理方法">[3]选择选项!$B$422:$B$425</definedName>
    <definedName name="期满未休年假处理方法">[3]选择选项!$B$417:$B$420</definedName>
    <definedName name="企业性质">[3]选择选项!$E$27:$E$33</definedName>
    <definedName name="使用轿车报销策略">[3]选择选项!$B$386:$B$389</definedName>
    <definedName name="是否">[3]选择选项!$E$40:$E$41</definedName>
    <definedName name="是否上市">[3]选择选项!$E$34:$E$39</definedName>
    <definedName name="提供教育经费的方式">[3]选择选项!$B$438:$B$440</definedName>
    <definedName name="性别">[3]选择选项!$B$562:$B$563</definedName>
    <definedName name="应届奖金方案">[3]选择选项!$B$337:$B$338</definedName>
    <definedName name="应届生奖金方案">[3]选择选项!$B$334:$B$335</definedName>
    <definedName name="有否奖金">[3]选择选项!$B$334:$B$335</definedName>
    <definedName name="员工所在城市">[3]选择选项!$B$530:$B$551</definedName>
    <definedName name="员工享有法定年假条件">[3]选择选项!$B$412:$B$415</definedName>
    <definedName name="制定培训预算的月份">[3]选择选项!$B$504:$B$515</definedName>
    <definedName name="主要绩效考核方法">[3]选择选项!$B$457:$B$463</definedName>
    <definedName name="专业职称">[7]选择选项!$A$574:$A$578</definedName>
    <definedName name="组织形式">[8]代码!$A$12:$A$22</definedName>
    <definedName name="最高学历">[3]选择选项!$B$554:$B$559</definedName>
    <definedName name="a" localSheetId="2">#REF!</definedName>
    <definedName name="aa" localSheetId="2">#REF!</definedName>
    <definedName name="aal" localSheetId="2">#REF!</definedName>
    <definedName name="Database" localSheetId="2">#REF!</definedName>
    <definedName name="dd" localSheetId="2">#REF!</definedName>
    <definedName name="ddd" localSheetId="2">#REF!</definedName>
    <definedName name="备注1" localSheetId="2">#REF!</definedName>
    <definedName name="表一改" localSheetId="2">#REF!</definedName>
    <definedName name="汇总" localSheetId="2">#REF!</definedName>
    <definedName name="a" localSheetId="6">#REF!</definedName>
    <definedName name="aa" localSheetId="6">#REF!</definedName>
    <definedName name="aal" localSheetId="6">#REF!</definedName>
    <definedName name="Database" localSheetId="6">#REF!</definedName>
    <definedName name="dd" localSheetId="6">#REF!</definedName>
    <definedName name="ddd" localSheetId="6">#REF!</definedName>
    <definedName name="备注1" localSheetId="6">#REF!</definedName>
    <definedName name="表一改" localSheetId="6">#REF!</definedName>
    <definedName name="汇总" localSheetId="6">#REF!</definedName>
    <definedName name="a" localSheetId="4">#REF!</definedName>
    <definedName name="aa" localSheetId="4">#REF!</definedName>
    <definedName name="aal" localSheetId="4">#REF!</definedName>
    <definedName name="Database" localSheetId="4">#REF!</definedName>
    <definedName name="dd" localSheetId="4">#REF!</definedName>
    <definedName name="ddd" localSheetId="4">#REF!</definedName>
    <definedName name="_xlnm.Print_Titles" localSheetId="4">表五!$1:$3</definedName>
    <definedName name="备注1" localSheetId="4">#REF!</definedName>
    <definedName name="表一改" localSheetId="4">#REF!</definedName>
    <definedName name="汇总" localSheetId="4">#REF!</definedName>
    <definedName name="a" localSheetId="5">#REF!</definedName>
    <definedName name="aa" localSheetId="5">#REF!</definedName>
    <definedName name="aal" localSheetId="5">#REF!</definedName>
    <definedName name="Database" localSheetId="5">#REF!</definedName>
    <definedName name="dd" localSheetId="5">#REF!</definedName>
    <definedName name="ddd" localSheetId="5">#REF!</definedName>
    <definedName name="_xlnm.Print_Titles" localSheetId="5">表六!$1:$3</definedName>
    <definedName name="备注1" localSheetId="5">#REF!</definedName>
    <definedName name="表一改" localSheetId="5">#REF!</definedName>
    <definedName name="汇总" localSheetId="5">#REF!</definedName>
    <definedName name="aa" localSheetId="1">#REF!</definedName>
    <definedName name="aal" localSheetId="1">#REF!</definedName>
    <definedName name="Database" localSheetId="1">#REF!</definedName>
    <definedName name="dd" localSheetId="1">#REF!</definedName>
    <definedName name="ddd" localSheetId="1">#REF!</definedName>
    <definedName name="备注1" localSheetId="1">#REF!</definedName>
    <definedName name="表一改" localSheetId="1">#REF!</definedName>
    <definedName name="汇总" localSheetId="1">#REF!</definedName>
    <definedName name="a" localSheetId="1">#REF!</definedName>
    <definedName name="aa" localSheetId="9">#REF!</definedName>
    <definedName name="aal" localSheetId="9">#REF!</definedName>
    <definedName name="Database" localSheetId="9">#REF!</definedName>
    <definedName name="dd" localSheetId="9">#REF!</definedName>
    <definedName name="ddd" localSheetId="9">#REF!</definedName>
    <definedName name="备注1" localSheetId="9">#REF!</definedName>
    <definedName name="表一改" localSheetId="9">#REF!</definedName>
    <definedName name="汇总" localSheetId="9">#REF!</definedName>
    <definedName name="a" localSheetId="9">#REF!</definedName>
    <definedName name="aa" localSheetId="10">#REF!</definedName>
    <definedName name="aal" localSheetId="10">#REF!</definedName>
    <definedName name="Database" localSheetId="10">#REF!</definedName>
    <definedName name="dd" localSheetId="10">#REF!</definedName>
    <definedName name="ddd" localSheetId="10">#REF!</definedName>
    <definedName name="备注1" localSheetId="10">#REF!</definedName>
    <definedName name="表一改" localSheetId="10">#REF!</definedName>
    <definedName name="汇总" localSheetId="10">#REF!</definedName>
    <definedName name="a" localSheetId="10">#REF!</definedName>
    <definedName name="_xlnm.Print_Titles" localSheetId="0">表一!$1:$3</definedName>
    <definedName name="_xlnm.Print_Titles" localSheetId="1">表二!$1:$3</definedName>
    <definedName name="_xlnm.Print_Titles" localSheetId="2">表三!$1:$3</definedName>
    <definedName name="_xlnm.Print_Titles" localSheetId="3">表四!$1:$4</definedName>
    <definedName name="_xlnm.Print_Titles" localSheetId="7">表八!$1:$3</definedName>
    <definedName name="_xlnm.Print_Titles" localSheetId="8">表九!$1:$3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QLF</author>
    <author>Administrator</author>
  </authors>
  <commentList>
    <comment ref="E5" authorId="0">
      <text>
        <r>
          <rPr>
            <b/>
            <sz val="9"/>
            <rFont val="宋体"/>
            <charset val="134"/>
          </rPr>
          <t>“三供一业”移交补助支出</t>
        </r>
        <r>
          <rPr>
            <sz val="9"/>
            <rFont val="宋体"/>
            <charset val="134"/>
          </rPr>
          <t xml:space="preserve">
</t>
        </r>
      </text>
    </comment>
    <comment ref="H5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市属破产企业补助：92.14*2+57.16
2022退休人员未支部分：143.768
2023退休人员补助：497+189.288</t>
        </r>
      </text>
    </comment>
    <comment ref="D8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区城乡投集团上缴的2021年利润</t>
        </r>
      </text>
    </comment>
    <comment ref="H9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已返给城投：1216
应返给工投2020、2021、2022的60%：308.6+378.84+797*0.6</t>
        </r>
      </text>
    </comment>
    <comment ref="D12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退休人员补助：497+189.228
市属破产企业补助：57.16</t>
        </r>
      </text>
    </comment>
    <comment ref="H13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城投上缴2021年利润扣除返还剩余：1218.60887-1216=2.60887
2020年应返城投60%：181.29
2022年工投利润调入一般公共预算40%：797*0.4=318.8
</t>
        </r>
      </text>
    </comment>
    <comment ref="D14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曲财资〔2021〕90号：143.768
城投2020年利润应返60%：181.29
工投2020年利润应返60%：308.6
工投2021年利润应返60%378.84
市属破产企业补助：92.14*2</t>
        </r>
      </text>
    </comment>
  </commentList>
</comments>
</file>

<file path=xl/sharedStrings.xml><?xml version="1.0" encoding="utf-8"?>
<sst xmlns="http://schemas.openxmlformats.org/spreadsheetml/2006/main" count="2293" uniqueCount="1681">
  <si>
    <t>麒麟区2024年地方财政平衡测算表（表一）</t>
  </si>
  <si>
    <t>编制单位：曲靖市麒麟区财政局</t>
  </si>
  <si>
    <t>单位：万元</t>
  </si>
  <si>
    <t>项       目</t>
  </si>
  <si>
    <t>金额</t>
  </si>
  <si>
    <t>项        目</t>
  </si>
  <si>
    <t>一般公共财政预算</t>
  </si>
  <si>
    <t>政府性基金预算</t>
  </si>
  <si>
    <t>一、收入总计</t>
  </si>
  <si>
    <t>（一）地方公共财政预算收入</t>
  </si>
  <si>
    <t>（一）地方基金预算收入</t>
  </si>
  <si>
    <t>（二）上级补助收入合计</t>
  </si>
  <si>
    <t>1.返还性收入</t>
  </si>
  <si>
    <t>（三）上年结转收入</t>
  </si>
  <si>
    <t>（1）所得税基数返还收入</t>
  </si>
  <si>
    <t>（四）调入资金</t>
  </si>
  <si>
    <t>（2）增值税税收返还收入</t>
  </si>
  <si>
    <t>（五）地方政府债券转贷收入</t>
  </si>
  <si>
    <t>（3）消费税税收返还收入</t>
  </si>
  <si>
    <t>二、支出总计</t>
  </si>
  <si>
    <t>（4）增值税“五五分享”税收返还收入</t>
  </si>
  <si>
    <t>（一）地方基金预算支出</t>
  </si>
  <si>
    <t>（5）其他返还性收入</t>
  </si>
  <si>
    <t>（二）上解支出合计</t>
  </si>
  <si>
    <t>2.一般性转移支付</t>
  </si>
  <si>
    <t>（三）调出资金</t>
  </si>
  <si>
    <t>（1）体制补助收入</t>
  </si>
  <si>
    <t>（四）地方政府专项债务还本支出</t>
  </si>
  <si>
    <t>（2）税返定额补助收入</t>
  </si>
  <si>
    <t>三、年终结余（转）</t>
  </si>
  <si>
    <t>（3）均衡性转移支付收入</t>
  </si>
  <si>
    <t>减：结转下年支出</t>
  </si>
  <si>
    <t>（4）县级基本财力保障机制奖补资金收入</t>
  </si>
  <si>
    <t>净结余</t>
  </si>
  <si>
    <t>（5）资源枯竭型城市转移支付收入</t>
  </si>
  <si>
    <t>（6）企业事业单位划转补助收入</t>
  </si>
  <si>
    <t>（7）产粮(油)大县奖励资金收入</t>
  </si>
  <si>
    <t>（8）重点生态功能区转移支付收入</t>
  </si>
  <si>
    <t>（9）固定数额补助收入</t>
  </si>
  <si>
    <t>（10）巩固脱贫攻坚成果衔接乡村振兴转移支付支出</t>
  </si>
  <si>
    <t>（11）增值税留抵退税转移支付收入</t>
  </si>
  <si>
    <t>（12）其他退税减税降费转移支付收入</t>
  </si>
  <si>
    <t>（13）其他一般性转移支付收入</t>
  </si>
  <si>
    <t>（14）结算补助收入</t>
  </si>
  <si>
    <t>（15）一般公共服务共同财政事权转移支付收入</t>
  </si>
  <si>
    <t>（16）公共安全共同财政事权转移支付收入</t>
  </si>
  <si>
    <t>（17）教育共同财政事权转移支付收入</t>
  </si>
  <si>
    <t>（18）文化旅游体育与传媒共同财政事权转移支付收入</t>
  </si>
  <si>
    <t>（19）社会保障和就业共同财政事权转移支付收入</t>
  </si>
  <si>
    <t>（20）卫生健康共同财政事权转移支付收入</t>
  </si>
  <si>
    <t>（21）节能环保共同财政事权转移支付收入</t>
  </si>
  <si>
    <t>国有资本经营预算</t>
  </si>
  <si>
    <t>（22）农林水共同财政事权转移支付收入</t>
  </si>
  <si>
    <t>（23）交通运输共同财政事权转移支付收入</t>
  </si>
  <si>
    <t>（24）粮油物资储备共同财政事权转移支付收入</t>
  </si>
  <si>
    <t>（一）非税收入</t>
  </si>
  <si>
    <t>（25）住房保障共同财政事权转移支付收入</t>
  </si>
  <si>
    <t xml:space="preserve">   国有资本经营收入</t>
  </si>
  <si>
    <t>（26）灾害防治共同财政事权转移支付收入</t>
  </si>
  <si>
    <t xml:space="preserve">    （1）利润收入</t>
  </si>
  <si>
    <t>2.专项转移支付</t>
  </si>
  <si>
    <t xml:space="preserve">    （2）股利、股息收入</t>
  </si>
  <si>
    <t>（三）地方政府债券转贷收入</t>
  </si>
  <si>
    <t xml:space="preserve">    （3）产权转让收入</t>
  </si>
  <si>
    <t>（四）上年结转收入</t>
  </si>
  <si>
    <t xml:space="preserve">    （4）清算收入</t>
  </si>
  <si>
    <t>（五）动用预算稳定调节基金</t>
  </si>
  <si>
    <t>（二）转移性收入</t>
  </si>
  <si>
    <t>（六）调入资金</t>
  </si>
  <si>
    <t>（三）上年结余收入</t>
  </si>
  <si>
    <t>1.基金调入</t>
  </si>
  <si>
    <t>2.国有资本经营预算调入</t>
  </si>
  <si>
    <t>（一）国有资本经营预算支出</t>
  </si>
  <si>
    <t>2.其他调入</t>
  </si>
  <si>
    <t xml:space="preserve">  1.解决历史遗留问题及改革成本支出</t>
  </si>
  <si>
    <t xml:space="preserve">  2.国有企业资金本注入</t>
  </si>
  <si>
    <t>（一）地方一般预算支出</t>
  </si>
  <si>
    <t xml:space="preserve">  3.国有企业政策性补贴</t>
  </si>
  <si>
    <t xml:space="preserve">  4.其他国有资金本经营预算支出</t>
  </si>
  <si>
    <t>1.体制上解（收入超基数上解）</t>
  </si>
  <si>
    <t>（二）转移性支出</t>
  </si>
  <si>
    <t>2.出口退税超基数地方负担上解</t>
  </si>
  <si>
    <t xml:space="preserve">  1.国有资本经营预算转移支付</t>
  </si>
  <si>
    <t>3.专项上解</t>
  </si>
  <si>
    <t xml:space="preserve">  2.调出资金</t>
  </si>
  <si>
    <t>（三）地方政府一般债务还本支出</t>
  </si>
  <si>
    <t>三、年终结余</t>
  </si>
  <si>
    <t>麒麟区2024年一般公共预算收入调整明细表（表二）</t>
  </si>
  <si>
    <t>单位:万元</t>
  </si>
  <si>
    <t>项         目</t>
  </si>
  <si>
    <t>年初预算数</t>
  </si>
  <si>
    <t>调整数</t>
  </si>
  <si>
    <t>调整预算数</t>
  </si>
  <si>
    <t>一、税收收入</t>
  </si>
  <si>
    <t xml:space="preserve">     增值税</t>
  </si>
  <si>
    <t xml:space="preserve">     企业所得税</t>
  </si>
  <si>
    <t xml:space="preserve">     个人所得税</t>
  </si>
  <si>
    <t xml:space="preserve">     资源税</t>
  </si>
  <si>
    <t xml:space="preserve">     城市维护建设税</t>
  </si>
  <si>
    <t xml:space="preserve">     房产税</t>
  </si>
  <si>
    <t xml:space="preserve">     印花税</t>
  </si>
  <si>
    <t xml:space="preserve">     城镇土地使用税</t>
  </si>
  <si>
    <t xml:space="preserve">     土地增值税</t>
  </si>
  <si>
    <t xml:space="preserve">     车船税</t>
  </si>
  <si>
    <t xml:space="preserve">     耕地占用税</t>
  </si>
  <si>
    <t xml:space="preserve">     契税</t>
  </si>
  <si>
    <t xml:space="preserve">     烟叶税</t>
  </si>
  <si>
    <t xml:space="preserve">     环境保护税</t>
  </si>
  <si>
    <t xml:space="preserve">     其他税收收入</t>
  </si>
  <si>
    <t>二、非税收入</t>
  </si>
  <si>
    <t xml:space="preserve">     专项收入</t>
  </si>
  <si>
    <t xml:space="preserve">     行政事业性收费收入</t>
  </si>
  <si>
    <t xml:space="preserve">     罚没收入</t>
  </si>
  <si>
    <t xml:space="preserve">     国有资本经营收入</t>
  </si>
  <si>
    <t xml:space="preserve">     国有资源（资产）有偿使用收入</t>
  </si>
  <si>
    <t xml:space="preserve">     捐赠收入</t>
  </si>
  <si>
    <t xml:space="preserve">     政府住房基金收入</t>
  </si>
  <si>
    <t xml:space="preserve">     其他收入</t>
  </si>
  <si>
    <t>麒麟区地方一般公共预算收入</t>
  </si>
  <si>
    <t>转移性收入</t>
  </si>
  <si>
    <t xml:space="preserve">   返还性收入</t>
  </si>
  <si>
    <t xml:space="preserve">     所得税基数返还收入</t>
  </si>
  <si>
    <t xml:space="preserve">     成品油税费改革税收返还收入</t>
  </si>
  <si>
    <t xml:space="preserve">     增值税税收返还收入</t>
  </si>
  <si>
    <t xml:space="preserve">     消费税税收返还收入</t>
  </si>
  <si>
    <t xml:space="preserve">     增值税“五五分享”税收返还收入</t>
  </si>
  <si>
    <t xml:space="preserve">     其他返还性收入</t>
  </si>
  <si>
    <t xml:space="preserve">   一般性转移支付收入</t>
  </si>
  <si>
    <t xml:space="preserve">     均衡性转移支付收入</t>
  </si>
  <si>
    <t xml:space="preserve">     县级基本财力保障机制奖补资金收入</t>
  </si>
  <si>
    <t xml:space="preserve">     资源枯竭型城市转移支付补助收入</t>
  </si>
  <si>
    <t xml:space="preserve">     产粮（油）大县奖励资金收入</t>
  </si>
  <si>
    <t xml:space="preserve">     重点生态功能区转移支付收入</t>
  </si>
  <si>
    <t xml:space="preserve">     革命老区转移支付收入</t>
  </si>
  <si>
    <t xml:space="preserve">     民族地区转移支付收入</t>
  </si>
  <si>
    <t xml:space="preserve">     边境地区转移支付收入</t>
  </si>
  <si>
    <t xml:space="preserve">     巩固脱贫攻坚成果衔接乡村振兴转移支付收入</t>
  </si>
  <si>
    <t xml:space="preserve">    固定数额和结算补助等转移支付收入</t>
  </si>
  <si>
    <t xml:space="preserve">        体制补助收入</t>
  </si>
  <si>
    <t xml:space="preserve">        结算补助收入</t>
  </si>
  <si>
    <t xml:space="preserve">        企业事业单位划转补助收入</t>
  </si>
  <si>
    <t xml:space="preserve">        固定数额补助收入</t>
  </si>
  <si>
    <t xml:space="preserve">        其他一般性转移支付收入</t>
  </si>
  <si>
    <t xml:space="preserve">    共同事权转移支付收入</t>
  </si>
  <si>
    <t xml:space="preserve">        一般公共服务共同财政事权转移支付收入</t>
  </si>
  <si>
    <t xml:space="preserve">        外交共同财政事权转移支付收入</t>
  </si>
  <si>
    <t xml:space="preserve">        国防共同财政事权转移支付收入</t>
  </si>
  <si>
    <t xml:space="preserve">        公共安全共同财政事权转移支付收入</t>
  </si>
  <si>
    <t xml:space="preserve">        教育共同财政事权转移支付收入</t>
  </si>
  <si>
    <t xml:space="preserve">        科学技术共同财政事权转移支付收入</t>
  </si>
  <si>
    <t xml:space="preserve">        文化旅游体育与传媒共同财政事权转移支付收入</t>
  </si>
  <si>
    <t xml:space="preserve">        社会保障和就业共同财政事权转移支付收入</t>
  </si>
  <si>
    <t xml:space="preserve">        医疗卫生共同财政事权转移支付收入</t>
  </si>
  <si>
    <t xml:space="preserve">        节能环保共同财政事权转移支付收入</t>
  </si>
  <si>
    <t xml:space="preserve">        城乡社区共同财政事权转移支付收入</t>
  </si>
  <si>
    <t xml:space="preserve">        农林水共同财政事权转移支付收入</t>
  </si>
  <si>
    <t xml:space="preserve">        交通运输共同财政事权转移支付收入</t>
  </si>
  <si>
    <t xml:space="preserve">        资源勘探工业信息等共同财政事权转移支付收入</t>
  </si>
  <si>
    <t xml:space="preserve">        商业服务业等共同财政事权转移支付收入</t>
  </si>
  <si>
    <t xml:space="preserve">        金融共同财政事权转移支付收入</t>
  </si>
  <si>
    <t xml:space="preserve">        自然资源海洋气象等共同财政事权转移支付收入</t>
  </si>
  <si>
    <t xml:space="preserve">        住房保障共同财政事权转移支付收入</t>
  </si>
  <si>
    <t xml:space="preserve">        粮油物资储备共同财政事权转移支付收入</t>
  </si>
  <si>
    <t xml:space="preserve">        灾害防治及应急管理共同财政事权转移支付收入</t>
  </si>
  <si>
    <t xml:space="preserve">        其他共同财政事权转移支付收入</t>
  </si>
  <si>
    <t xml:space="preserve">     增值税留抵退税及其他退税减税降费转移支付收入</t>
  </si>
  <si>
    <t xml:space="preserve">        增值税留抵退税转移支付收入</t>
  </si>
  <si>
    <t xml:space="preserve">        其他退税减税降费转移支付收入</t>
  </si>
  <si>
    <t xml:space="preserve">     补充县区财力转移支付收入</t>
  </si>
  <si>
    <t xml:space="preserve">     专项转移支付收入</t>
  </si>
  <si>
    <t xml:space="preserve">        一般公共服务</t>
  </si>
  <si>
    <t xml:space="preserve">        外交</t>
  </si>
  <si>
    <t xml:space="preserve">        国防</t>
  </si>
  <si>
    <t xml:space="preserve">        公共安全</t>
  </si>
  <si>
    <t xml:space="preserve">        教育</t>
  </si>
  <si>
    <t xml:space="preserve">        科学技术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</si>
  <si>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</si>
  <si>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</si>
  <si>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</si>
  <si>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</si>
  <si>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</t>
  </si>
  <si>
    <t xml:space="preserve">        农林水</t>
  </si>
  <si>
    <t xml:space="preserve">        交通运输</t>
  </si>
  <si>
    <t xml:space="preserve">        资源勘探工业信息等</t>
  </si>
  <si>
    <t xml:space="preserve">        商业服务业等</t>
  </si>
  <si>
    <t xml:space="preserve">        金融</t>
  </si>
  <si>
    <t xml:space="preserve">        自然资源海洋气象等</t>
  </si>
  <si>
    <t xml:space="preserve">        住房保障</t>
  </si>
  <si>
    <t xml:space="preserve">        粮油物资储备</t>
  </si>
  <si>
    <t xml:space="preserve">        灾害防治及应急管理</t>
  </si>
  <si>
    <t xml:space="preserve">        其他收入</t>
  </si>
  <si>
    <t xml:space="preserve">    上年结转收入</t>
  </si>
  <si>
    <t xml:space="preserve">    调入资金</t>
  </si>
  <si>
    <t xml:space="preserve">        从政府性基金预算调入</t>
  </si>
  <si>
    <t xml:space="preserve">        从国有资本经营预算调入</t>
  </si>
  <si>
    <t xml:space="preserve">        从其他资金调入</t>
  </si>
  <si>
    <t xml:space="preserve">    债务转贷收入</t>
  </si>
  <si>
    <t xml:space="preserve">    动用预算稳定调节基金</t>
  </si>
  <si>
    <t>各项收入合计</t>
  </si>
  <si>
    <t>麒麟区2024年公共预算支出调整简表（表三）</t>
  </si>
  <si>
    <t>预算科目</t>
  </si>
  <si>
    <t>年初预算</t>
  </si>
  <si>
    <t>追加预算</t>
  </si>
  <si>
    <t>调减预算</t>
  </si>
  <si>
    <t>调整预算</t>
  </si>
  <si>
    <t>一、一般公共服务支出</t>
  </si>
  <si>
    <t>二、外交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</si>
  <si>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</si>
  <si>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</si>
  <si>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</si>
  <si>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</si>
  <si>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</si>
  <si>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</si>
  <si>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</si>
  <si>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</si>
  <si>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</si>
  <si>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</si>
  <si>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</si>
  <si>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</si>
  <si>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</si>
  <si>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</si>
  <si>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</si>
  <si>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</si>
  <si>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</si>
  <si>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</si>
  <si>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</si>
  <si>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</si>
  <si>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二十三、债务付息支出</t>
  </si>
  <si>
    <t>二十四、债务发行费用支出</t>
  </si>
  <si>
    <t>二十五、其他支出</t>
  </si>
  <si>
    <t>一般公共预算支出合计</t>
  </si>
  <si>
    <t>转移性支出</t>
  </si>
  <si>
    <t xml:space="preserve">  上解支出</t>
  </si>
  <si>
    <t xml:space="preserve">     体制上解支出</t>
  </si>
  <si>
    <t xml:space="preserve">     专项上解支出</t>
  </si>
  <si>
    <t xml:space="preserve">  年终结余（转）</t>
  </si>
  <si>
    <t xml:space="preserve">  安排预算稳定调节基金</t>
  </si>
  <si>
    <t xml:space="preserve">  地方政府一般债务还本支出</t>
  </si>
  <si>
    <t xml:space="preserve">    地方政府一般债券还本支出</t>
  </si>
  <si>
    <t>　　地方政府向外国政府借款还本支出</t>
  </si>
  <si>
    <t>　　地方政府向国际组织借款还本支出</t>
  </si>
  <si>
    <t xml:space="preserve">    地方政府其他一般债务还本支出</t>
  </si>
  <si>
    <t>各项支出合计</t>
  </si>
  <si>
    <t>麒麟区2024年一般公共预算支出调整明细表（表四）</t>
  </si>
  <si>
    <t>科目名称</t>
  </si>
  <si>
    <t>调整后预算数</t>
  </si>
  <si>
    <t>一般公共预算支出总计</t>
  </si>
  <si>
    <t>　一般公共预算支出合计</t>
  </si>
  <si>
    <t>　　一、一般公共服务支出</t>
  </si>
  <si>
    <t>　　　人大事务</t>
  </si>
  <si>
    <t>　　　　行政运行</t>
  </si>
  <si>
    <t>　　　　一般行政管理事务</t>
  </si>
  <si>
    <t>　　　　机关服务</t>
  </si>
  <si>
    <t>　　　　人大会议</t>
  </si>
  <si>
    <t>　　　　人大立法</t>
  </si>
  <si>
    <t>　　　　人大监督</t>
  </si>
  <si>
    <t>　　　　人大代表履职能力提升</t>
  </si>
  <si>
    <t>　　　　代表工作</t>
  </si>
  <si>
    <t>　　　　人大信访工作</t>
  </si>
  <si>
    <t>　　　　事业运行</t>
  </si>
  <si>
    <t>　　　　其他人大事务支出</t>
  </si>
  <si>
    <t>　　　政协事务</t>
  </si>
  <si>
    <t>　　　　政协会议</t>
  </si>
  <si>
    <t>　　　　委员视察</t>
  </si>
  <si>
    <t>　　　　参政议政</t>
  </si>
  <si>
    <t>　　　　其他政协事务支出</t>
  </si>
  <si>
    <t>　　　政府办公厅（室）及相关机构事务</t>
  </si>
  <si>
    <t>　　　　专项服务</t>
  </si>
  <si>
    <t>　　　　专项业务及机关事务管理</t>
  </si>
  <si>
    <t>　　　　政务公开审批</t>
  </si>
  <si>
    <t>　　　　信访事务</t>
  </si>
  <si>
    <t>　　　　参事事务</t>
  </si>
  <si>
    <t>　　　　其他政府办公厅（室）及相关机构事务支出</t>
  </si>
  <si>
    <t>　　　发展与改革事务</t>
  </si>
  <si>
    <t>　　　　战略规划与实施</t>
  </si>
  <si>
    <t>　　　　日常经济运行调节</t>
  </si>
  <si>
    <t>　　　　社会事业发展规划</t>
  </si>
  <si>
    <t>　　　　经济体制改革研究</t>
  </si>
  <si>
    <t>　　　　物价管理</t>
  </si>
  <si>
    <t>　　　　其他发展与改革事务支出</t>
  </si>
  <si>
    <t>　　　统计信息事务</t>
  </si>
  <si>
    <t>　　　　信息事务</t>
  </si>
  <si>
    <t>　　　　专项统计业务</t>
  </si>
  <si>
    <t>　　　　统计管理</t>
  </si>
  <si>
    <t>　　　　专项普查活动</t>
  </si>
  <si>
    <t>　　　　统计抽样调查</t>
  </si>
  <si>
    <t>　　　　其他统计信息事务支出</t>
  </si>
  <si>
    <t>　　　财政事务</t>
  </si>
  <si>
    <t>　　　　预算改革业务</t>
  </si>
  <si>
    <t>　　　　财政国库业务</t>
  </si>
  <si>
    <t>　　　　财政监察</t>
  </si>
  <si>
    <t>　　　　信息化建设</t>
  </si>
  <si>
    <t>　　　　财政委托业务支出</t>
  </si>
  <si>
    <t>　　　　其他财政事务支出</t>
  </si>
  <si>
    <t>　　　税收事务</t>
  </si>
  <si>
    <t>　　　　税收业务</t>
  </si>
  <si>
    <t>　　　　其他税收事务支出</t>
  </si>
  <si>
    <t>　　　审计事务</t>
  </si>
  <si>
    <t>　　　　审计业务</t>
  </si>
  <si>
    <t>　　　　审计管理</t>
  </si>
  <si>
    <t>　　　　其他审计事务支出</t>
  </si>
  <si>
    <t>　　　海关事务</t>
  </si>
  <si>
    <t>　　　　缉私办案</t>
  </si>
  <si>
    <t>　　　　口岸管理</t>
  </si>
  <si>
    <t>　　　　海关关务</t>
  </si>
  <si>
    <t>　　　　关税征管</t>
  </si>
  <si>
    <t>　　　　海关监管</t>
  </si>
  <si>
    <t>　　　　检验检疫</t>
  </si>
  <si>
    <t>　　　　其他海关事务支出</t>
  </si>
  <si>
    <t>　　　纪检监察事务</t>
  </si>
  <si>
    <t>　　　　大案要案查处</t>
  </si>
  <si>
    <t>　　　　派驻派出机构</t>
  </si>
  <si>
    <t>　　　　巡视工作</t>
  </si>
  <si>
    <t>　　　　其他纪检监察事务支出</t>
  </si>
  <si>
    <t>　　　商贸事务</t>
  </si>
  <si>
    <t>　　　　对外贸易管理</t>
  </si>
  <si>
    <t>　　　　国际经济合作</t>
  </si>
  <si>
    <t>　　　　外资管理</t>
  </si>
  <si>
    <t>　　　　国内贸易管理</t>
  </si>
  <si>
    <t>　　　　招商引资</t>
  </si>
  <si>
    <t>　　　　其他商贸事务支出</t>
  </si>
  <si>
    <t>　　　知识产权事务</t>
  </si>
  <si>
    <t>　　　　专利审批</t>
  </si>
  <si>
    <t>　　　　知识产权战略和规划</t>
  </si>
  <si>
    <t>　　　　国际合作与交流</t>
  </si>
  <si>
    <t>　　　　知识产权宏观管理</t>
  </si>
  <si>
    <t>　　　　商标管理</t>
  </si>
  <si>
    <t>　　　　原产地地理标志管理</t>
  </si>
  <si>
    <t>　　　　其他知识产权事务支出</t>
  </si>
  <si>
    <t>　　　民族事务</t>
  </si>
  <si>
    <t>　　　　民族工作专项</t>
  </si>
  <si>
    <t>　　　　其他民族事务支出</t>
  </si>
  <si>
    <t>　　　港澳台事务</t>
  </si>
  <si>
    <t>　　　　港澳事务</t>
  </si>
  <si>
    <t>　　　　台湾事务</t>
  </si>
  <si>
    <t>　　　　其他港澳台事务支出</t>
  </si>
  <si>
    <t>　　　档案事务</t>
  </si>
  <si>
    <t>　　　　档案馆</t>
  </si>
  <si>
    <t>　　　　其他档案事务支出</t>
  </si>
  <si>
    <t>　　　民主党派及工商联事务</t>
  </si>
  <si>
    <t>　　　　其他民主党派及工商联事务支出</t>
  </si>
  <si>
    <t>　　　群众团体事务</t>
  </si>
  <si>
    <t>　　　　工会事务</t>
  </si>
  <si>
    <t>　　　　其他群众团体事务支出</t>
  </si>
  <si>
    <t>　　　党委办公厅（室）及相关机构事务</t>
  </si>
  <si>
    <t>　　　　专项业务</t>
  </si>
  <si>
    <t>　　　　其他党委办公厅（室）及相关机构事务支出</t>
  </si>
  <si>
    <t>　　　组织事务</t>
  </si>
  <si>
    <t>　　　　公务员事务</t>
  </si>
  <si>
    <t>　　　　其他组织事务支出</t>
  </si>
  <si>
    <t>　　　宣传事务</t>
  </si>
  <si>
    <t>　　　　宣传管理</t>
  </si>
  <si>
    <t>　　　　其他宣传事务支出</t>
  </si>
  <si>
    <t>　　　统战事务</t>
  </si>
  <si>
    <t>　　　　宗教事务</t>
  </si>
  <si>
    <t>　　　　华侨事务</t>
  </si>
  <si>
    <t>　　　　其他统战事务支出</t>
  </si>
  <si>
    <t>　　　对外联络事务</t>
  </si>
  <si>
    <t>　　　　其他对外联络事务支出</t>
  </si>
  <si>
    <t>　　　其他共产党事务支出</t>
  </si>
  <si>
    <t>　　　　其他共产党事务支出</t>
  </si>
  <si>
    <t>　　　网信事务</t>
  </si>
  <si>
    <t>　　　　信息安全事务</t>
  </si>
  <si>
    <t>　　　　其他网信事务支出</t>
  </si>
  <si>
    <t>　　　市场监督管理事务</t>
  </si>
  <si>
    <t>　　　　市场主体管理</t>
  </si>
  <si>
    <t>　　　　市场秩序执法</t>
  </si>
  <si>
    <t>　　　　质量基础</t>
  </si>
  <si>
    <t>　　　　药品事务</t>
  </si>
  <si>
    <t>　　　　医疗器械事务</t>
  </si>
  <si>
    <t>　　　　化妆品事务</t>
  </si>
  <si>
    <t>　　　　质量安全监管</t>
  </si>
  <si>
    <t>　　　　食品安全监管</t>
  </si>
  <si>
    <t>　　　　其他市场监督管理事务</t>
  </si>
  <si>
    <t>　　　社会工作事务</t>
  </si>
  <si>
    <t>　　　　其他社会工作事务支出</t>
  </si>
  <si>
    <t>　　　信访事务</t>
  </si>
  <si>
    <t>　　　　信访业务</t>
  </si>
  <si>
    <t>　　　　其他信访事务支出</t>
  </si>
  <si>
    <t>　　　其他一般公共服务支出</t>
  </si>
  <si>
    <t>　　　　国家赔偿费用支出</t>
  </si>
  <si>
    <t>　　　　其他一般公共服务支出</t>
  </si>
  <si>
    <t>　　二、外交支出</t>
  </si>
  <si>
    <t>　　　外交管理事务</t>
  </si>
  <si>
    <t>　　　　其他外交管理事务支出</t>
  </si>
  <si>
    <t>　　　驻外机构</t>
  </si>
  <si>
    <t>　　　　驻外使领馆（团、处）</t>
  </si>
  <si>
    <t>　　　　其他驻外机构支出</t>
  </si>
  <si>
    <t>　　　对外援助</t>
  </si>
  <si>
    <t>　　　　援外优惠贷款贴息</t>
  </si>
  <si>
    <t>　　　　对外援助</t>
  </si>
  <si>
    <t>　　　国际组织</t>
  </si>
  <si>
    <t>　　　　国际组织会费</t>
  </si>
  <si>
    <t>　　　　国际组织捐赠</t>
  </si>
  <si>
    <t>　　　　维和摊款</t>
  </si>
  <si>
    <t>　　　　国际组织股金及基金</t>
  </si>
  <si>
    <t>　　　　其他国际组织支出</t>
  </si>
  <si>
    <t>　　　对外合作与交流</t>
  </si>
  <si>
    <t>　　　　在华国际会议</t>
  </si>
  <si>
    <t>　　　　国际交流活动</t>
  </si>
  <si>
    <t>　　　　对外合作活动</t>
  </si>
  <si>
    <t>　　　　其他对外合作与交流支出</t>
  </si>
  <si>
    <t>　　　对外宣传</t>
  </si>
  <si>
    <t>　　　　对外宣传</t>
  </si>
  <si>
    <t>　　　边界勘界联检</t>
  </si>
  <si>
    <t>　　　　边界勘界</t>
  </si>
  <si>
    <t>　　　　边界联检</t>
  </si>
  <si>
    <t>　　　　边界界桩维护</t>
  </si>
  <si>
    <t>　　　　其他支出</t>
  </si>
  <si>
    <t>　　　国际发展合作</t>
  </si>
  <si>
    <t>　　　　其他国际发展合作支出</t>
  </si>
  <si>
    <t>　　　其他外交支出</t>
  </si>
  <si>
    <t>　　　　其他外交支出</t>
  </si>
  <si>
    <t>　　三、国防支出</t>
  </si>
  <si>
    <t>　　　军费</t>
  </si>
  <si>
    <t>　　　　现役部队</t>
  </si>
  <si>
    <t>　　　　预备役部队</t>
  </si>
  <si>
    <t>　　　　其他军费支出</t>
  </si>
  <si>
    <t>　　　国防科研事业</t>
  </si>
  <si>
    <t>　　　　国防科研事业</t>
  </si>
  <si>
    <t>　　　专项工程</t>
  </si>
  <si>
    <t>　　　　专项工程</t>
  </si>
  <si>
    <t>　　　国防动员</t>
  </si>
  <si>
    <t>　　　　兵役征集</t>
  </si>
  <si>
    <t>　　　　经济动员</t>
  </si>
  <si>
    <t>　　　　人民防空</t>
  </si>
  <si>
    <t>　　　　交通战备</t>
  </si>
  <si>
    <t>　　　　民兵</t>
  </si>
  <si>
    <t>　　　　边海防</t>
  </si>
  <si>
    <t>　　　　其他国防动员支出</t>
  </si>
  <si>
    <t>　　　其他国防支出</t>
  </si>
  <si>
    <t>　　　　其他国防支出</t>
  </si>
  <si>
    <t>　　四、公共安全支出</t>
  </si>
  <si>
    <t>　　　武装警察部队</t>
  </si>
  <si>
    <t>　　　　武装警察部队</t>
  </si>
  <si>
    <t>　　　　其他武装警察部队支出</t>
  </si>
  <si>
    <t>　　　公安</t>
  </si>
  <si>
    <t>　　　　执法办案</t>
  </si>
  <si>
    <t>　　　　特别业务</t>
  </si>
  <si>
    <t>　　　　特勤业务</t>
  </si>
  <si>
    <t>　　　　移民事务</t>
  </si>
  <si>
    <t>　　　　其他公安支出</t>
  </si>
  <si>
    <t>　　　国家安全</t>
  </si>
  <si>
    <t>　　　　安全业务</t>
  </si>
  <si>
    <t>　　　　其他国家安全支出</t>
  </si>
  <si>
    <t>　　　检察</t>
  </si>
  <si>
    <t>　　　　“两房”建设</t>
  </si>
  <si>
    <t>　　　　检察监督</t>
  </si>
  <si>
    <t>　　　　其他检察支出</t>
  </si>
  <si>
    <t>　　　法院</t>
  </si>
  <si>
    <t>　　　　案件审判</t>
  </si>
  <si>
    <t>　　　　案件执行</t>
  </si>
  <si>
    <t>　　　　“两庭”建设</t>
  </si>
  <si>
    <t>　　　　其他法院支出</t>
  </si>
  <si>
    <t>　　　司法</t>
  </si>
  <si>
    <t>　　　　基层司法业务</t>
  </si>
  <si>
    <t>　　　　普法宣传</t>
  </si>
  <si>
    <t>　　　　律师管理</t>
  </si>
  <si>
    <t>　　　　公共法律服务</t>
  </si>
  <si>
    <t>　　　　国家统一法律职业资格考试</t>
  </si>
  <si>
    <t>　　　　社区矫正</t>
  </si>
  <si>
    <t>　　　　法治建设</t>
  </si>
  <si>
    <t>　　　　其他司法支出</t>
  </si>
  <si>
    <t>　　　监狱</t>
  </si>
  <si>
    <t>　　　　罪犯生活及医疗卫生</t>
  </si>
  <si>
    <t>　　　　监狱业务及罪犯改造</t>
  </si>
  <si>
    <t>　　　　狱政设施建设</t>
  </si>
  <si>
    <t>　　　　其他监狱支出</t>
  </si>
  <si>
    <t>　　　强制隔离戒毒</t>
  </si>
  <si>
    <t>　　　　强制隔离戒毒人员生活</t>
  </si>
  <si>
    <t>　　　　强制隔离戒毒人员教育</t>
  </si>
  <si>
    <t>　　　　所政设施建设</t>
  </si>
  <si>
    <t>　　　　其他强制隔离戒毒支出</t>
  </si>
  <si>
    <t>　　　国家保密</t>
  </si>
  <si>
    <t>　　　　保密技术</t>
  </si>
  <si>
    <t>　　　　保密管理</t>
  </si>
  <si>
    <t>　　　　其他国家保密支出</t>
  </si>
  <si>
    <t>　　　缉私警察</t>
  </si>
  <si>
    <t>　　　　缉私业务</t>
  </si>
  <si>
    <t>　　　　其他缉私警察支出</t>
  </si>
  <si>
    <t>　　　其他公共安全支出</t>
  </si>
  <si>
    <t>　　　　国家司法救助支出</t>
  </si>
  <si>
    <t>　　　　其他公共安全支出</t>
  </si>
  <si>
    <t>　　五、教育支出</t>
  </si>
  <si>
    <t>　　　教育管理事务</t>
  </si>
  <si>
    <t>　　　　其他教育管理事务支出</t>
  </si>
  <si>
    <t>　　　普通教育</t>
  </si>
  <si>
    <t>　　　　学前教育</t>
  </si>
  <si>
    <t>　　　　小学教育</t>
  </si>
  <si>
    <t>　　　　初中教育</t>
  </si>
  <si>
    <t>　　　　高中教育</t>
  </si>
  <si>
    <t>　　　　高等教育</t>
  </si>
  <si>
    <t>　　　　其他普通教育支出</t>
  </si>
  <si>
    <t>　　　职业教育</t>
  </si>
  <si>
    <t>　　　　初等职业教育</t>
  </si>
  <si>
    <t>　　　　中等职业教育</t>
  </si>
  <si>
    <t>　　　　技校教育</t>
  </si>
  <si>
    <t>　　　　高等职业教育</t>
  </si>
  <si>
    <t>　　　　其他职业教育支出</t>
  </si>
  <si>
    <t>　　　成人教育</t>
  </si>
  <si>
    <t>　　　　成人初等教育</t>
  </si>
  <si>
    <t>　　　　成人中等教育</t>
  </si>
  <si>
    <t>　　　　成人高等教育</t>
  </si>
  <si>
    <t>　　　　成人广播电视教育</t>
  </si>
  <si>
    <t>　　　　其他成人教育支出</t>
  </si>
  <si>
    <t>　　　广播电视教育</t>
  </si>
  <si>
    <t>　　　　广播电视学校</t>
  </si>
  <si>
    <t>　　　　教育电视台</t>
  </si>
  <si>
    <t>　　　　其他广播电视教育支出</t>
  </si>
  <si>
    <t>　　　留学教育</t>
  </si>
  <si>
    <t>　　　　出国留学教育</t>
  </si>
  <si>
    <t>　　　　来华留学教育</t>
  </si>
  <si>
    <t>　　　　其他留学教育支出</t>
  </si>
  <si>
    <t>　　　特殊教育</t>
  </si>
  <si>
    <t>　　　　特殊学校教育</t>
  </si>
  <si>
    <t>　　　　工读学校教育</t>
  </si>
  <si>
    <t>　　　　其他特殊教育支出</t>
  </si>
  <si>
    <t>　　　进修及培训</t>
  </si>
  <si>
    <t>　　　　教师进修</t>
  </si>
  <si>
    <t>　　　　干部教育</t>
  </si>
  <si>
    <t>　　　　培训支出</t>
  </si>
  <si>
    <t>　　　　退役士兵能力提升</t>
  </si>
  <si>
    <t>　　　　其他进修及培训</t>
  </si>
  <si>
    <t>　　　教育费附加安排的支出</t>
  </si>
  <si>
    <t>　　　　农村中小学校舍建设</t>
  </si>
  <si>
    <t>　　　　农村中小学教学设施</t>
  </si>
  <si>
    <t>　　　　城市中小学校舍建设</t>
  </si>
  <si>
    <t>　　　　城市中小学教学设施</t>
  </si>
  <si>
    <t>　　　　中等职业学校教学设施</t>
  </si>
  <si>
    <t>　　　　其他教育费附加安排的支出</t>
  </si>
  <si>
    <t>　　　其他教育支出</t>
  </si>
  <si>
    <t>　　　　其他教育支出</t>
  </si>
  <si>
    <t>　　六、科学技术支出</t>
  </si>
  <si>
    <t>　　　科学技术管理事务</t>
  </si>
  <si>
    <t>　　　　其他科学技术管理事务支出</t>
  </si>
  <si>
    <t>　　　基础研究</t>
  </si>
  <si>
    <t>　　　　机构运行</t>
  </si>
  <si>
    <t>　　　　自然科学基金</t>
  </si>
  <si>
    <t>　　　　实验室及相关设施</t>
  </si>
  <si>
    <t>　　　　重大科学工程</t>
  </si>
  <si>
    <t>　　　　专项基础科研</t>
  </si>
  <si>
    <t>　　　　专项技术基础</t>
  </si>
  <si>
    <t>　　　　科技人才队伍建设</t>
  </si>
  <si>
    <t>　　　　其他基础研究支出</t>
  </si>
  <si>
    <t>　　　应用研究</t>
  </si>
  <si>
    <t>　　　　社会公益研究</t>
  </si>
  <si>
    <t>　　　　高技术研究</t>
  </si>
  <si>
    <t>　　　　专项科研试制</t>
  </si>
  <si>
    <t>　　　　其他应用研究支出</t>
  </si>
  <si>
    <t>　　　技术研究与开发</t>
  </si>
  <si>
    <t>　　　　科技成果转化与扩散</t>
  </si>
  <si>
    <t>　　　　共性技术研究与开发</t>
  </si>
  <si>
    <t>　　　　其他技术研究与开发支出</t>
  </si>
  <si>
    <t>　　　科技条件与服务</t>
  </si>
  <si>
    <t>　　　　技术创新服务体系</t>
  </si>
  <si>
    <t>　　　　科技条件专项</t>
  </si>
  <si>
    <t>　　　　其他科技条件与服务支出</t>
  </si>
  <si>
    <t>　　　社会科学</t>
  </si>
  <si>
    <t>　　　　社会科学研究机构</t>
  </si>
  <si>
    <t>　　　　社会科学研究</t>
  </si>
  <si>
    <t>　　　　社科基金支出</t>
  </si>
  <si>
    <t>　　　　其他社会科学支出</t>
  </si>
  <si>
    <t>　　　科学技术普及</t>
  </si>
  <si>
    <t>　　　　科普活动</t>
  </si>
  <si>
    <t>　　　　青少年科技活动</t>
  </si>
  <si>
    <t>　　　　学术交流活动</t>
  </si>
  <si>
    <t>　　　　科技馆站</t>
  </si>
  <si>
    <t>　　　　其他科学技术普及支出</t>
  </si>
  <si>
    <t>　　　科技交流与合作</t>
  </si>
  <si>
    <t>　　　　国际交流与合作</t>
  </si>
  <si>
    <t>　　　　重大科技合作项目</t>
  </si>
  <si>
    <t>　　　　其他科技交流与合作支出</t>
  </si>
  <si>
    <t>　　　科技重大项目</t>
  </si>
  <si>
    <t>　　　　科技重大专项</t>
  </si>
  <si>
    <t>　　　　重点研发计划</t>
  </si>
  <si>
    <t>　　　　其他科技重大项目</t>
  </si>
  <si>
    <t>　　　其他科学技术支出</t>
  </si>
  <si>
    <t>　　　　科技奖励</t>
  </si>
  <si>
    <t>　　　　核应急</t>
  </si>
  <si>
    <t>　　　　转制科研机构</t>
  </si>
  <si>
    <t>　　　　其他科学技术支出</t>
  </si>
  <si>
    <t>　　七、文化旅游体育与传媒支出</t>
  </si>
  <si>
    <t>　　　文化和旅游</t>
  </si>
  <si>
    <t>　　　　图书馆</t>
  </si>
  <si>
    <t>　　　　文化展示及纪念机构</t>
  </si>
  <si>
    <t>　　　　艺术表演场所</t>
  </si>
  <si>
    <t>　　　　艺术表演团体</t>
  </si>
  <si>
    <t>　　　　文化活动</t>
  </si>
  <si>
    <t>　　　　群众文化</t>
  </si>
  <si>
    <t>　　　　文化和旅游交流与合作</t>
  </si>
  <si>
    <t>　　　　文化创作与保护</t>
  </si>
  <si>
    <t>　　　　文化和旅游市场管理</t>
  </si>
  <si>
    <t>　　　　旅游宣传</t>
  </si>
  <si>
    <t>　　　　文化和旅游管理事务</t>
  </si>
  <si>
    <t>　　　　其他文化和旅游支出</t>
  </si>
  <si>
    <t>　　　文物</t>
  </si>
  <si>
    <t>　　　　文物保护</t>
  </si>
  <si>
    <t>　　　　博物馆</t>
  </si>
  <si>
    <t>　　　　历史名城与古迹</t>
  </si>
  <si>
    <t>　　　　其他文物支出</t>
  </si>
  <si>
    <t>　　　体育</t>
  </si>
  <si>
    <t>　　　　运动项目管理</t>
  </si>
  <si>
    <t>　　　　体育竞赛</t>
  </si>
  <si>
    <t>　　　　体育训练</t>
  </si>
  <si>
    <t>　　　　体育场馆</t>
  </si>
  <si>
    <t>　　　　群众体育</t>
  </si>
  <si>
    <t>　　　　体育交流与合作</t>
  </si>
  <si>
    <t>　　　　其他体育支出</t>
  </si>
  <si>
    <t>　　　新闻出版电影</t>
  </si>
  <si>
    <t>　　　　新闻通讯</t>
  </si>
  <si>
    <t>　　　　出版发行</t>
  </si>
  <si>
    <t>　　　　版权管理</t>
  </si>
  <si>
    <t>　　　　电影</t>
  </si>
  <si>
    <t>　　　　其他新闻出版电影支出</t>
  </si>
  <si>
    <t>　　　广播电视</t>
  </si>
  <si>
    <t>　　　　监测监管</t>
  </si>
  <si>
    <t>　　　　传输发射</t>
  </si>
  <si>
    <t>　　　　广播电视事务</t>
  </si>
  <si>
    <t>　　　　其他广播电视支出</t>
  </si>
  <si>
    <t>　　　其他文化旅游体育与传媒支出</t>
  </si>
  <si>
    <t>　　　　宣传文化发展专项支出</t>
  </si>
  <si>
    <t>　　　　文化产业发展专项支出</t>
  </si>
  <si>
    <t>　　　　其他文化旅游体育与传媒支出</t>
  </si>
  <si>
    <t>　　八、社会保障和就业支出</t>
  </si>
  <si>
    <t>　　　人力资源和社会保障管理事务</t>
  </si>
  <si>
    <t>　　　　综合业务管理</t>
  </si>
  <si>
    <t>　　　　劳动保障监察</t>
  </si>
  <si>
    <t>　　　　就业管理事务</t>
  </si>
  <si>
    <t>　　　　社会保险业务管理事务</t>
  </si>
  <si>
    <t>　　　　社会保险经办机构</t>
  </si>
  <si>
    <t>　　　　劳动关系和维权</t>
  </si>
  <si>
    <t>　　　　公共就业服务和职业技能鉴定机构</t>
  </si>
  <si>
    <t>　　　　劳动人事争议调解仲裁</t>
  </si>
  <si>
    <t>　　　　政府特殊津贴</t>
  </si>
  <si>
    <t>　　　　资助留学回国人员</t>
  </si>
  <si>
    <t>　　　　博士后日常经费</t>
  </si>
  <si>
    <t>　　　　引进人才费用</t>
  </si>
  <si>
    <t>　　　　其他人力资源和社会保障管理事务支出</t>
  </si>
  <si>
    <t>　　　民政管理事务</t>
  </si>
  <si>
    <t>　　　　社会组织管理</t>
  </si>
  <si>
    <t>　　　　行政区划和地名管理</t>
  </si>
  <si>
    <t>　　　　基层政权建设和社区治理</t>
  </si>
  <si>
    <t>　　　　其他民政管理事务支出</t>
  </si>
  <si>
    <t>　　　补充全国社会保障基金</t>
  </si>
  <si>
    <t>　　　　用一般公共预算补充基金</t>
  </si>
  <si>
    <t>　　　行政事业单位养老支出</t>
  </si>
  <si>
    <t>　　　　行政单位离退休</t>
  </si>
  <si>
    <t>　　　　事业单位离退休</t>
  </si>
  <si>
    <t>　　　　离退休人员管理机构</t>
  </si>
  <si>
    <t>　　　　机关事业单位基本养老保险缴费支出</t>
  </si>
  <si>
    <t>　　　　机关事业单位职业年金缴费支出</t>
  </si>
  <si>
    <t>　　　　对机关事业单位基本养老保险基金的补助</t>
  </si>
  <si>
    <t>　　　　对机关事业单位职业年金的补助</t>
  </si>
  <si>
    <t>　　　　其他行政事业单位养老支出</t>
  </si>
  <si>
    <t>　　　企业改革补助</t>
  </si>
  <si>
    <t>　　　　企业关闭破产补助</t>
  </si>
  <si>
    <t>　　　　厂办大集体改革补助</t>
  </si>
  <si>
    <t>　　　　其他企业改革发展补助</t>
  </si>
  <si>
    <t>　　　就业补助</t>
  </si>
  <si>
    <t>　　　　就业创业服务补贴</t>
  </si>
  <si>
    <t>　　　　职业培训补贴</t>
  </si>
  <si>
    <t>　　　　社会保险补贴</t>
  </si>
  <si>
    <t>　　　　公益性岗位补贴</t>
  </si>
  <si>
    <t>　　　　职业技能鉴定补贴</t>
  </si>
  <si>
    <t>　　　　就业见习补贴</t>
  </si>
  <si>
    <t>　　　　高技能人才培养补助</t>
  </si>
  <si>
    <t>　　　　促进创业补贴</t>
  </si>
  <si>
    <t>　　　　其他就业补助支出</t>
  </si>
  <si>
    <t>　　　抚恤</t>
  </si>
  <si>
    <t>　　　　死亡抚恤</t>
  </si>
  <si>
    <t>　　　　伤残抚恤</t>
  </si>
  <si>
    <t>　　　　在乡复员、退伍军人生活补助</t>
  </si>
  <si>
    <t>　　　　义务兵优待</t>
  </si>
  <si>
    <t>　　　　农村籍退役士兵老年生活补助</t>
  </si>
  <si>
    <t>　　　　光荣院</t>
  </si>
  <si>
    <t>　　　　褒扬纪念</t>
  </si>
  <si>
    <t>　　　　其他优抚支出</t>
  </si>
  <si>
    <t>　　　退役安置</t>
  </si>
  <si>
    <t>　　　　退役士兵安置</t>
  </si>
  <si>
    <t>　　　　军队移交政府的离退休人员安置</t>
  </si>
  <si>
    <t>　　　　军队移交政府离退休干部管理机构</t>
  </si>
  <si>
    <t>　　　　退役士兵管理教育</t>
  </si>
  <si>
    <t>　　　　军队转业干部安置</t>
  </si>
  <si>
    <t>　　　　其他退役安置支出</t>
  </si>
  <si>
    <t>　　　社会福利</t>
  </si>
  <si>
    <t>　　　　儿童福利</t>
  </si>
  <si>
    <t>　　　　老年福利</t>
  </si>
  <si>
    <t>　　　　康复辅具</t>
  </si>
  <si>
    <t>　　　　殡葬</t>
  </si>
  <si>
    <t>　　　　社会福利事业单位</t>
  </si>
  <si>
    <t>　　　　养老服务</t>
  </si>
  <si>
    <t>　　　　其他社会福利支出</t>
  </si>
  <si>
    <t>　　　残疾人事业</t>
  </si>
  <si>
    <t>　　　　残疾人康复</t>
  </si>
  <si>
    <t>　　　　残疾人就业</t>
  </si>
  <si>
    <t>　　　　残疾人体育</t>
  </si>
  <si>
    <t>　　　　残疾人生活和护理补贴</t>
  </si>
  <si>
    <t>　　　　其他残疾人事业支出</t>
  </si>
  <si>
    <t>　　　红十字事业</t>
  </si>
  <si>
    <t>　　　　其他红十字事业支出</t>
  </si>
  <si>
    <t>　　　最低生活保障</t>
  </si>
  <si>
    <t>　　　　城市最低生活保障金支出</t>
  </si>
  <si>
    <t>　　　　农村最低生活保障金支出</t>
  </si>
  <si>
    <t>　　　临时救助</t>
  </si>
  <si>
    <t>　　　　临时救助支出</t>
  </si>
  <si>
    <t>　　　　流浪乞讨人员救助支出</t>
  </si>
  <si>
    <t>　　　特困人员救助供养</t>
  </si>
  <si>
    <t>　　　　城市特困人员救助供养支出</t>
  </si>
  <si>
    <t>　　　　农村特困人员救助供养支出</t>
  </si>
  <si>
    <t>　　　补充道路交通事故社会救助基金</t>
  </si>
  <si>
    <t>　　　　对道路交通事故社会救助基金的补助</t>
  </si>
  <si>
    <t>　　　　交强险罚款收入补助基金支出</t>
  </si>
  <si>
    <t>　　　其他生活救助</t>
  </si>
  <si>
    <t>　　　　其他城市生活救助</t>
  </si>
  <si>
    <t>　　　　其他农村生活救助</t>
  </si>
  <si>
    <t>　　　财政对基本养老保险基金的补助</t>
  </si>
  <si>
    <t>　　　　财政对企业职工基本养老保险基金的补助</t>
  </si>
  <si>
    <t>　　　　财政对城乡居民基本养老保险基金的补助</t>
  </si>
  <si>
    <t>　　　　财政对其他基本养老保险基金的补助</t>
  </si>
  <si>
    <t>　　　财政对其他社会保险基金的补助</t>
  </si>
  <si>
    <t>　　　　财政对失业保险基金的补助</t>
  </si>
  <si>
    <t>　　　　财政对工伤保险基金的补助</t>
  </si>
  <si>
    <t>　　　　其他财政对社会保险基金的补助</t>
  </si>
  <si>
    <t>　　　退役军人管理事务</t>
  </si>
  <si>
    <t>　　　　拥军优属</t>
  </si>
  <si>
    <t>　　　　军供保障</t>
  </si>
  <si>
    <t>　　　　其他退役军人事务管理支出</t>
  </si>
  <si>
    <t>　　　财政代缴社会保险费支出</t>
  </si>
  <si>
    <t>　　　　财政代缴城乡居民基本养老保险费支出</t>
  </si>
  <si>
    <t>　　　　财政代缴其他社会保险费支出</t>
  </si>
  <si>
    <t>　　　其他社会保障和就业支出</t>
  </si>
  <si>
    <t>　　　　其他社会保障和就业支出</t>
  </si>
  <si>
    <t>　　九、卫生健康支出</t>
  </si>
  <si>
    <t>　　　卫生健康管理事务</t>
  </si>
  <si>
    <t>　　　　其他卫生健康管理事务支出</t>
  </si>
  <si>
    <t>　　　公立医院</t>
  </si>
  <si>
    <t>　　　　综合医院</t>
  </si>
  <si>
    <t>　　　　中医（民族）医院</t>
  </si>
  <si>
    <t>　　　　传染病医院</t>
  </si>
  <si>
    <t>　　　　职业病防治医院</t>
  </si>
  <si>
    <t>　　　　精神病医院</t>
  </si>
  <si>
    <t>　　　　妇幼保健医院</t>
  </si>
  <si>
    <t>　　　　儿童医院</t>
  </si>
  <si>
    <t>　　　　其他专科医院</t>
  </si>
  <si>
    <t>　　　　福利医院</t>
  </si>
  <si>
    <t>　　　　行业医院</t>
  </si>
  <si>
    <t>　　　　处理医疗欠费</t>
  </si>
  <si>
    <t>　　　　康复医院</t>
  </si>
  <si>
    <t>　　　　优抚医院</t>
  </si>
  <si>
    <t>　　　　其他公立医院支出</t>
  </si>
  <si>
    <t>　　　基层医疗卫生机构</t>
  </si>
  <si>
    <t>　　　　城市社区卫生机构</t>
  </si>
  <si>
    <t>　　　　乡镇卫生院</t>
  </si>
  <si>
    <t>　　　　其他基层医疗卫生机构支出</t>
  </si>
  <si>
    <t>　　　公共卫生</t>
  </si>
  <si>
    <t>　　　　疾病预防控制机构</t>
  </si>
  <si>
    <t>　　　　卫生监督机构</t>
  </si>
  <si>
    <t>　　　　妇幼保健机构</t>
  </si>
  <si>
    <t>　　　　精神卫生机构</t>
  </si>
  <si>
    <t>　　　　应急救治机构</t>
  </si>
  <si>
    <t>　　　　采供血机构</t>
  </si>
  <si>
    <t>　　　　其他专业公共卫生机构</t>
  </si>
  <si>
    <t>　　　　基本公共卫生服务</t>
  </si>
  <si>
    <t>　　　　重大公共卫生服务</t>
  </si>
  <si>
    <t>　　　　突发公共卫生事件应急处置</t>
  </si>
  <si>
    <t>　　　　其他公共卫生支出</t>
  </si>
  <si>
    <t>　　　中医药</t>
  </si>
  <si>
    <t>　　　　中医（民族医）药专项</t>
  </si>
  <si>
    <t>　　　　其他中医药支出</t>
  </si>
  <si>
    <t>　　　计划生育事务</t>
  </si>
  <si>
    <t>　　　　计划生育机构</t>
  </si>
  <si>
    <t>　　　　计划生育服务</t>
  </si>
  <si>
    <t>　　　　其他计划生育事务支出</t>
  </si>
  <si>
    <t>　　　行政事业单位医疗</t>
  </si>
  <si>
    <t>　　　　行政单位医疗</t>
  </si>
  <si>
    <t>　　　　事业单位医疗</t>
  </si>
  <si>
    <t>　　　　公务员医疗补助</t>
  </si>
  <si>
    <t>　　　　其他行政事业单位医疗支出</t>
  </si>
  <si>
    <t>　　　财政对基本医疗保险基金的补助</t>
  </si>
  <si>
    <t>　　　　财政对职工基本医疗保险基金的补助</t>
  </si>
  <si>
    <t>　　　　财政对城乡居民基本医疗保险基金的补助</t>
  </si>
  <si>
    <t>　　　　财政对其他基本医疗保险基金的补助</t>
  </si>
  <si>
    <t>　　　医疗救助</t>
  </si>
  <si>
    <t>　　　　城乡医疗救助</t>
  </si>
  <si>
    <t>　　　　疾病应急救助</t>
  </si>
  <si>
    <t>　　　　其他医疗救助支出</t>
  </si>
  <si>
    <t>　　　优抚对象医疗</t>
  </si>
  <si>
    <t>　　　　优抚对象医疗补助</t>
  </si>
  <si>
    <t>　　　　其他优抚对象医疗支出</t>
  </si>
  <si>
    <t>　　　医疗保障管理事务</t>
  </si>
  <si>
    <t>　　　　医疗保障政策管理</t>
  </si>
  <si>
    <t>　　　　医疗保障经办事务</t>
  </si>
  <si>
    <t>　　　　其他医疗保障管理事务支出</t>
  </si>
  <si>
    <t>　　　老龄卫生健康事务</t>
  </si>
  <si>
    <t>　　　　老龄卫生健康事务</t>
  </si>
  <si>
    <t>　　　中医药事务</t>
  </si>
  <si>
    <t>　　　　其他中医药事务支出</t>
  </si>
  <si>
    <t>　　　疾病预防控制事务</t>
  </si>
  <si>
    <t>　　　　其他疾病预防控制事务支出</t>
  </si>
  <si>
    <t>　　　其他卫生健康支出</t>
  </si>
  <si>
    <t>　　　　其他卫生健康支出</t>
  </si>
  <si>
    <t>　　十、节能环保支出</t>
  </si>
  <si>
    <t>　　　环境保护管理事务</t>
  </si>
  <si>
    <t>　　　　生态环境保护宣传</t>
  </si>
  <si>
    <t>　　　　环境保护法规、规划及标准</t>
  </si>
  <si>
    <t>　　　　生态环境国际合作及履约</t>
  </si>
  <si>
    <t>　　　　生态环境保护行政许可</t>
  </si>
  <si>
    <t>　　　　应对气候变化管理事务</t>
  </si>
  <si>
    <t>　　　　其他环境保护管理事务支出</t>
  </si>
  <si>
    <t>　　　环境监测与监察</t>
  </si>
  <si>
    <t>　　　　建设项目环评审查与监督</t>
  </si>
  <si>
    <t>　　　　核与辐射安全监督</t>
  </si>
  <si>
    <t>　　　　其他环境监测与监察支出</t>
  </si>
  <si>
    <t>　　　污染防治</t>
  </si>
  <si>
    <t>　　　　大气</t>
  </si>
  <si>
    <t>　　　　水体</t>
  </si>
  <si>
    <t>　　　　噪声</t>
  </si>
  <si>
    <t>　　　　固体废弃物与化学品</t>
  </si>
  <si>
    <t>　　　　放射源和放射性废物监管</t>
  </si>
  <si>
    <t>　　　　辐射</t>
  </si>
  <si>
    <t>　　　　土壤</t>
  </si>
  <si>
    <t>　　　　其他污染防治支出</t>
  </si>
  <si>
    <t>　　　自然生态保护</t>
  </si>
  <si>
    <t>　　　　生态保护</t>
  </si>
  <si>
    <t>　　　　农村环境保护</t>
  </si>
  <si>
    <t>　　　　生物及物种资源保护</t>
  </si>
  <si>
    <t>　　　　草原生态修复治理</t>
  </si>
  <si>
    <t>　　　　自然保护地</t>
  </si>
  <si>
    <t>　　　　其他自然生态保护支出</t>
  </si>
  <si>
    <t>　　　森林保护修复</t>
  </si>
  <si>
    <t>　　　　森林管护</t>
  </si>
  <si>
    <t>　　　　社会保险补助</t>
  </si>
  <si>
    <t>　　　　政策性社会性支出补助</t>
  </si>
  <si>
    <t>　　　　天然林保护工程建设</t>
  </si>
  <si>
    <t>　　　　停伐补助</t>
  </si>
  <si>
    <t>　　　　其他森林保护修复支出</t>
  </si>
  <si>
    <t>　　　退耕还林还草</t>
  </si>
  <si>
    <t>　　　　退耕现金</t>
  </si>
  <si>
    <t>　　　　退耕还林粮食折现补贴</t>
  </si>
  <si>
    <t>　　　　退耕还林粮食费用补贴</t>
  </si>
  <si>
    <t>　　　　退耕还林工程建设</t>
  </si>
  <si>
    <t>　　　　其他退耕还林还草支出</t>
  </si>
  <si>
    <t>　　　风沙荒漠治理</t>
  </si>
  <si>
    <t>　　　　京津风沙源治理工程建设</t>
  </si>
  <si>
    <t>　　　　其他风沙荒漠治理支出</t>
  </si>
  <si>
    <t>　　　退牧还草</t>
  </si>
  <si>
    <t>　　　　退牧还草工程建设</t>
  </si>
  <si>
    <t>　　　　其他退牧还草支出</t>
  </si>
  <si>
    <t>　　　已垦草原退耕还草</t>
  </si>
  <si>
    <t>　　　　已垦草原退耕还草</t>
  </si>
  <si>
    <t>　　　能源节约利用</t>
  </si>
  <si>
    <t>　　　　能源节约利用</t>
  </si>
  <si>
    <t>　　　污染减排</t>
  </si>
  <si>
    <t>　　　　生态环境监测与信息</t>
  </si>
  <si>
    <t>　　　　生态环境执法监察</t>
  </si>
  <si>
    <t>　　　　减排专项支出</t>
  </si>
  <si>
    <t>　　　　清洁生产专项支出</t>
  </si>
  <si>
    <t>　　　　其他污染减排支出</t>
  </si>
  <si>
    <t>　　　可再生能源</t>
  </si>
  <si>
    <t>　　　　可再生能源</t>
  </si>
  <si>
    <t>　　　循环经济</t>
  </si>
  <si>
    <t>　　　　循环经济</t>
  </si>
  <si>
    <t>　　　能源管理事务</t>
  </si>
  <si>
    <t>　　　　能源科技装备</t>
  </si>
  <si>
    <t>　　　　能源行业管理</t>
  </si>
  <si>
    <t>　　　　能源管理</t>
  </si>
  <si>
    <t>　　　　农村电网建设</t>
  </si>
  <si>
    <t>　　　　其他能源管理事务支出</t>
  </si>
  <si>
    <t>　　　其他节能环保支出</t>
  </si>
  <si>
    <t>　　　　其他节能环保支出</t>
  </si>
  <si>
    <t>　　十一、城乡社区支出</t>
  </si>
  <si>
    <t>　　　城乡社区管理事务</t>
  </si>
  <si>
    <t>　　　　城管执法</t>
  </si>
  <si>
    <t>　　　　工程建设标准规范编制与监管</t>
  </si>
  <si>
    <t>　　　　工程建设管理</t>
  </si>
  <si>
    <t>　　　　市政公用行业市场监管</t>
  </si>
  <si>
    <t>　　　　住宅建设与房地产市场监管</t>
  </si>
  <si>
    <t>　　　　执业资格注册、资质审查</t>
  </si>
  <si>
    <t>　　　　其他城乡社区管理事务支出</t>
  </si>
  <si>
    <t>　　　城乡社区规划与管理</t>
  </si>
  <si>
    <t>　　　　城乡社区规划与管理</t>
  </si>
  <si>
    <t>　　　城乡社区公共设施</t>
  </si>
  <si>
    <t>　　　　小城镇基础设施建设</t>
  </si>
  <si>
    <t>　　　　其他城乡社区公共设施支出</t>
  </si>
  <si>
    <t>　　　城乡社区环境卫生</t>
  </si>
  <si>
    <t>　　　　城乡社区环境卫生</t>
  </si>
  <si>
    <t>　　　建设市场管理与监督</t>
  </si>
  <si>
    <t>　　　　建设市场管理与监督</t>
  </si>
  <si>
    <t>　　　其他城乡社区支出</t>
  </si>
  <si>
    <t>　　　　其他城乡社区支出</t>
  </si>
  <si>
    <t>　　十二、农林水支出</t>
  </si>
  <si>
    <t>　　　农业农村</t>
  </si>
  <si>
    <t>　　　　农垦运行</t>
  </si>
  <si>
    <t>　　　　科技转化与推广服务</t>
  </si>
  <si>
    <t>　　　　病虫害控制</t>
  </si>
  <si>
    <t>　　　　农产品质量安全</t>
  </si>
  <si>
    <t>　　　　执法监管</t>
  </si>
  <si>
    <t>　　　　统计监测与信息服务</t>
  </si>
  <si>
    <t>　　　　行业业务管理</t>
  </si>
  <si>
    <t>　　　　对外交流与合作</t>
  </si>
  <si>
    <t>　　　　防灾救灾</t>
  </si>
  <si>
    <t>　　　　稳定农民收入补贴</t>
  </si>
  <si>
    <t>　　　　农业结构调整补贴</t>
  </si>
  <si>
    <t>　　　　农业生产发展</t>
  </si>
  <si>
    <t>　　　　农村合作经济</t>
  </si>
  <si>
    <t>　　　　农产品加工与促销</t>
  </si>
  <si>
    <t>　　　　农村社会事业</t>
  </si>
  <si>
    <t>　　　　农业生态资源保护</t>
  </si>
  <si>
    <t>　　　　乡村道路建设</t>
  </si>
  <si>
    <t>　　　　渔业发展</t>
  </si>
  <si>
    <t>　　　　对高校毕业生到基层任职补助</t>
  </si>
  <si>
    <t>　　　　耕地建设与利用</t>
  </si>
  <si>
    <t>　　　　其他农业农村支出</t>
  </si>
  <si>
    <t>　　　林业和草原</t>
  </si>
  <si>
    <t>　　　　事业机构</t>
  </si>
  <si>
    <t>　　　　森林资源培育</t>
  </si>
  <si>
    <t>　　　　技术推广与转化</t>
  </si>
  <si>
    <t>　　　　森林资源管理</t>
  </si>
  <si>
    <t>　　　　森林生态效益补偿</t>
  </si>
  <si>
    <t>　　　　动植物保护</t>
  </si>
  <si>
    <t>　　　　湿地保护</t>
  </si>
  <si>
    <t>　　　　执法与监督</t>
  </si>
  <si>
    <t>　　　　防沙治沙</t>
  </si>
  <si>
    <t>　　　　对外合作与交流</t>
  </si>
  <si>
    <t>　　　　产业化管理</t>
  </si>
  <si>
    <t>　　　　信息管理</t>
  </si>
  <si>
    <t>　　　　林区公共支出</t>
  </si>
  <si>
    <t>　　　　贷款贴息</t>
  </si>
  <si>
    <t>　　　　林业草原防灾减灾</t>
  </si>
  <si>
    <t>　　　　草原管理</t>
  </si>
  <si>
    <t>　　　　退耕还林还草</t>
  </si>
  <si>
    <t>　　　　其他林业和草原支出</t>
  </si>
  <si>
    <t>　　　水利</t>
  </si>
  <si>
    <t>　　　　水利行业业务管理</t>
  </si>
  <si>
    <t>　　　　水利工程建设</t>
  </si>
  <si>
    <t>　　　　水利工程运行与维护</t>
  </si>
  <si>
    <t>　　　　长江黄河等流域管理</t>
  </si>
  <si>
    <t>　　　　水利前期工作</t>
  </si>
  <si>
    <t>　　　　水利执法监督</t>
  </si>
  <si>
    <t>　　　　水土保持</t>
  </si>
  <si>
    <t>　　　　水资源节约管理与保护</t>
  </si>
  <si>
    <t>　　　　水质监测</t>
  </si>
  <si>
    <t>　　　　水文测报</t>
  </si>
  <si>
    <t>　　　　防汛</t>
  </si>
  <si>
    <t>　　　　抗旱</t>
  </si>
  <si>
    <t>　　　　农村水利</t>
  </si>
  <si>
    <t>　　　　水利技术推广</t>
  </si>
  <si>
    <t>　　　　国际河流治理与管理</t>
  </si>
  <si>
    <t>　　　　江河湖库水系综合整治</t>
  </si>
  <si>
    <t>　　　　大中型水库移民后期扶持专项支出</t>
  </si>
  <si>
    <t>　　　　水利安全监督</t>
  </si>
  <si>
    <t>　　　　水利建设征地及移民支出</t>
  </si>
  <si>
    <t>　　　　农村供水</t>
  </si>
  <si>
    <t>　　　　南水北调工程建设</t>
  </si>
  <si>
    <t>　　　　南水北调工程管理</t>
  </si>
  <si>
    <t>　　　　其他水利支出</t>
  </si>
  <si>
    <t>　　　巩固脱贫攻坚成果衔接乡村振兴</t>
  </si>
  <si>
    <t>　　　　农村基础设施建设</t>
  </si>
  <si>
    <t>　　　　生产发展</t>
  </si>
  <si>
    <t>　　　　社会发展</t>
  </si>
  <si>
    <t>　　　　贷款奖补和贴息</t>
  </si>
  <si>
    <t>　　　　“三西”农业建设专项补助</t>
  </si>
  <si>
    <t>　　　　其他巩固脱贫攻坚成果衔接乡村振兴支出</t>
  </si>
  <si>
    <t>　　　农村综合改革</t>
  </si>
  <si>
    <t>　　　　对村级公益事业建设的补助</t>
  </si>
  <si>
    <t>　　　　国有农场办社会职能改革补助</t>
  </si>
  <si>
    <t>　　　　对村民委员会和村党支部的补助</t>
  </si>
  <si>
    <t>　　　　对村集体经济组织的补助</t>
  </si>
  <si>
    <t>　　　　农村综合改革示范试点补助</t>
  </si>
  <si>
    <t>　　　　其他农村综合改革支出</t>
  </si>
  <si>
    <t>　　　普惠金融发展支出</t>
  </si>
  <si>
    <t>　　　　支持农村金融机构</t>
  </si>
  <si>
    <t>　　　　农业保险保费补贴</t>
  </si>
  <si>
    <t>　　　　创业担保贷款贴息及奖补</t>
  </si>
  <si>
    <t>　　　　补充创业担保贷款基金</t>
  </si>
  <si>
    <t>　　　　其他普惠金融发展支出</t>
  </si>
  <si>
    <t>　　　目标价格补贴</t>
  </si>
  <si>
    <t>　　　　棉花目标价格补贴</t>
  </si>
  <si>
    <t>　　　　其他目标价格补贴</t>
  </si>
  <si>
    <t>　　　其他农林水支出</t>
  </si>
  <si>
    <t>　　　　化解其他公益性乡村债务支出</t>
  </si>
  <si>
    <t>　　　　其他农林水支出</t>
  </si>
  <si>
    <t>　　十三、交通运输支出</t>
  </si>
  <si>
    <t>　　　公路水路运输</t>
  </si>
  <si>
    <t>　　　　公路建设</t>
  </si>
  <si>
    <t>　　　　公路养护</t>
  </si>
  <si>
    <t>　　　　交通运输信息化建设</t>
  </si>
  <si>
    <t>　　　　公路和运输安全</t>
  </si>
  <si>
    <t>　　　　公路还贷专项</t>
  </si>
  <si>
    <t>　　　　公路运输管理</t>
  </si>
  <si>
    <t>　　　　公路和运输技术标准化建设</t>
  </si>
  <si>
    <t>　　　　水运建设</t>
  </si>
  <si>
    <t>　　　　航道维护</t>
  </si>
  <si>
    <t>　　　　船舶检验</t>
  </si>
  <si>
    <t>　　　　救助打捞</t>
  </si>
  <si>
    <t>　　　　内河运输</t>
  </si>
  <si>
    <t>　　　　远洋运输</t>
  </si>
  <si>
    <t>　　　　海事管理</t>
  </si>
  <si>
    <t>　　　　航标事业发展支出</t>
  </si>
  <si>
    <t>　　　　水路运输管理支出</t>
  </si>
  <si>
    <t>　　　　口岸建设</t>
  </si>
  <si>
    <t>　　　　其他公路水路运输支出</t>
  </si>
  <si>
    <t>　　　铁路运输</t>
  </si>
  <si>
    <t>　　　　铁路路网建设</t>
  </si>
  <si>
    <t>　　　　铁路还贷专项</t>
  </si>
  <si>
    <t>　　　　铁路安全</t>
  </si>
  <si>
    <t>　　　　铁路专项运输</t>
  </si>
  <si>
    <t>　　　　行业监管</t>
  </si>
  <si>
    <t>　　　　其他铁路运输支出</t>
  </si>
  <si>
    <t>　　　民用航空运输</t>
  </si>
  <si>
    <t>　　　　机场建设</t>
  </si>
  <si>
    <t>　　　　空管系统建设</t>
  </si>
  <si>
    <t>　　　　民航还贷专项支出</t>
  </si>
  <si>
    <t>　　　　民用航空安全</t>
  </si>
  <si>
    <t>　　　　民航专项运输</t>
  </si>
  <si>
    <t>　　　　其他民用航空运输支出</t>
  </si>
  <si>
    <t>　　　邮政业支出</t>
  </si>
  <si>
    <t>　　　　邮政普遍服务与特殊服务</t>
  </si>
  <si>
    <t>　　　　其他邮政业支出</t>
  </si>
  <si>
    <t>　　　车辆购置税支出</t>
  </si>
  <si>
    <t>　　　　车辆购置税用于公路等基础设施建设支出</t>
  </si>
  <si>
    <t>　　　　车辆购置税用于农村公路建设支出</t>
  </si>
  <si>
    <t>　　　　车辆购置税用于老旧汽车报废更新补贴</t>
  </si>
  <si>
    <t>　　　　车辆购置税其他支出</t>
  </si>
  <si>
    <t>　　　其他交通运输支出</t>
  </si>
  <si>
    <t>　　　　公共交通运营补助</t>
  </si>
  <si>
    <t>　　　　其他交通运输支出</t>
  </si>
  <si>
    <t>　　十四、资源勘探工业信息等支出</t>
  </si>
  <si>
    <t>　　　资源勘探开发</t>
  </si>
  <si>
    <t>　　　　煤炭勘探开采和洗选</t>
  </si>
  <si>
    <t>　　　　石油和天然气勘探开采</t>
  </si>
  <si>
    <t>　　　　黑色金属矿勘探和采选</t>
  </si>
  <si>
    <t>　　　　有色金属矿勘探和采选</t>
  </si>
  <si>
    <t>　　　　非金属矿勘探和采选</t>
  </si>
  <si>
    <t>　　　　其他资源勘探业支出</t>
  </si>
  <si>
    <t>　　　制造业</t>
  </si>
  <si>
    <t>　　　　纺织业</t>
  </si>
  <si>
    <t>　　　　医药制造业</t>
  </si>
  <si>
    <t>　　　　非金属矿物制品业</t>
  </si>
  <si>
    <t>　　　　通信设备、计算机及其他电子设备制造业</t>
  </si>
  <si>
    <t>　　　　交通运输设备制造业</t>
  </si>
  <si>
    <t>　　　　电气机械及器材制造业</t>
  </si>
  <si>
    <t>　　　　工艺品及其他制造业</t>
  </si>
  <si>
    <t>　　　　石油加工、炼焦及核燃料加工业</t>
  </si>
  <si>
    <t>　　　　化学原料及化学制品制造业</t>
  </si>
  <si>
    <t>　　　　黑色金属冶炼及压延加工业</t>
  </si>
  <si>
    <t>　　　　有色金属冶炼及压延加工业</t>
  </si>
  <si>
    <t>　　　　其他制造业支出</t>
  </si>
  <si>
    <t>　　　建筑业</t>
  </si>
  <si>
    <t>　　　　其他建筑业支出</t>
  </si>
  <si>
    <t>　　　工业和信息产业监管</t>
  </si>
  <si>
    <t>　　　　战备应急</t>
  </si>
  <si>
    <t>　　　　专用通信</t>
  </si>
  <si>
    <t>　　　　无线电及信息通信监管</t>
  </si>
  <si>
    <t>　　　　工程建设及运行维护</t>
  </si>
  <si>
    <t>　　　　产业发展</t>
  </si>
  <si>
    <t>　　　　其他工业和信息产业监管支出</t>
  </si>
  <si>
    <t>　　　国有资产监管</t>
  </si>
  <si>
    <t>　　　　国有企业监事会专项</t>
  </si>
  <si>
    <t>　　　　中央企业专项管理</t>
  </si>
  <si>
    <t>　　　　其他国有资产监管支出</t>
  </si>
  <si>
    <t>　　　支持中小企业发展和管理支出</t>
  </si>
  <si>
    <t>　　　　科技型中小企业技术创新基金</t>
  </si>
  <si>
    <t>　　　　中小企业发展专项</t>
  </si>
  <si>
    <t>　　　　减免房租补贴</t>
  </si>
  <si>
    <t>　　　　其他支持中小企业发展和管理支出</t>
  </si>
  <si>
    <t>　　　其他资源勘探工业信息等支出</t>
  </si>
  <si>
    <t>　　　　黄金事务</t>
  </si>
  <si>
    <t>　　　　技术改造支出</t>
  </si>
  <si>
    <t>　　　　中药材扶持资金支出</t>
  </si>
  <si>
    <t>　　　　重点产业振兴和技术改造项目贷款贴息</t>
  </si>
  <si>
    <t>　　　　其他资源勘探工业信息等支出</t>
  </si>
  <si>
    <t>　　十五、商业服务业等支出</t>
  </si>
  <si>
    <t>　　　商业流通事务</t>
  </si>
  <si>
    <t>　　　　食品流通安全补贴</t>
  </si>
  <si>
    <t>　　　　市场监测及信息管理</t>
  </si>
  <si>
    <t>　　　　民贸企业补贴</t>
  </si>
  <si>
    <t>　　　　民贸民品贷款贴息</t>
  </si>
  <si>
    <t>　　　　其他商业流通事务支出</t>
  </si>
  <si>
    <t>　　　涉外发展服务支出</t>
  </si>
  <si>
    <t>　　　　外商投资环境建设补助资金</t>
  </si>
  <si>
    <t>　　　　其他涉外发展服务支出</t>
  </si>
  <si>
    <t>　　　其他商业服务业等支出</t>
  </si>
  <si>
    <t>　　　　服务业基础设施建设</t>
  </si>
  <si>
    <t>　　　　其他商业服务业等支出</t>
  </si>
  <si>
    <t>　　十六、金融支出</t>
  </si>
  <si>
    <t>　　　金融部门行政支出</t>
  </si>
  <si>
    <t>　　　　安全防卫</t>
  </si>
  <si>
    <t>　　　　金融部门其他行政支出</t>
  </si>
  <si>
    <t>　　　金融部门监管支出</t>
  </si>
  <si>
    <t>　　　　货币发行</t>
  </si>
  <si>
    <t>　　　　金融服务</t>
  </si>
  <si>
    <t>　　　　反假币</t>
  </si>
  <si>
    <t>　　　　重点金融机构监管</t>
  </si>
  <si>
    <t>　　　　金融稽查与案件处理</t>
  </si>
  <si>
    <t>　　　　金融行业电子化建设</t>
  </si>
  <si>
    <t>　　　　从业人员资格考试</t>
  </si>
  <si>
    <t>　　　　反洗钱</t>
  </si>
  <si>
    <t>　　　　金融部门其他监管支出</t>
  </si>
  <si>
    <t>　　　金融发展支出</t>
  </si>
  <si>
    <t>　　　　政策性银行亏损补贴</t>
  </si>
  <si>
    <t>　　　　利息费用补贴支出</t>
  </si>
  <si>
    <t>　　　　补充资本金</t>
  </si>
  <si>
    <t>　　　　风险基金补助</t>
  </si>
  <si>
    <t>　　　　其他金融发展支出</t>
  </si>
  <si>
    <t>　　　金融调控支出</t>
  </si>
  <si>
    <t>　　　　中央银行亏损补贴</t>
  </si>
  <si>
    <t>　　　　其他金融调控支出</t>
  </si>
  <si>
    <t>　　　其他金融支出</t>
  </si>
  <si>
    <t>　　　　重点企业贷款贴息</t>
  </si>
  <si>
    <t>　　　　其他金融支出</t>
  </si>
  <si>
    <t>　　十七、援助其他地区支出</t>
  </si>
  <si>
    <t>　　　一般公共服务</t>
  </si>
  <si>
    <t>　　　教育</t>
  </si>
  <si>
    <t>　　　文化旅游体育与传媒</t>
  </si>
  <si>
    <t>　　　卫生健康</t>
  </si>
  <si>
    <t>　　　节能环保</t>
  </si>
  <si>
    <t>　　　交通运输</t>
  </si>
  <si>
    <t>　　　住房保障</t>
  </si>
  <si>
    <t>　　　其他支出</t>
  </si>
  <si>
    <t>　　十八、自然资源海洋气象等支出</t>
  </si>
  <si>
    <t>　　　自然资源事务</t>
  </si>
  <si>
    <t>　　　　自然资源规划及管理</t>
  </si>
  <si>
    <t>　　　　自然资源利用与保护</t>
  </si>
  <si>
    <t>　　　　自然资源社会公益服务</t>
  </si>
  <si>
    <t>　　　　自然资源行业业务管理</t>
  </si>
  <si>
    <t>　　　　自然资源调查与确权登记</t>
  </si>
  <si>
    <t>　　　　土地资源储备支出</t>
  </si>
  <si>
    <t>　　　　地质矿产资源与环境调查</t>
  </si>
  <si>
    <t>　　　　地质勘查与矿产资源管理</t>
  </si>
  <si>
    <t>　　　　地质转产项目财政贴息</t>
  </si>
  <si>
    <t>　　　　国外风险勘查</t>
  </si>
  <si>
    <t>　　　　地质勘查基金（周转金）支出</t>
  </si>
  <si>
    <t>　　　　海域与海岛管理</t>
  </si>
  <si>
    <t>　　　　自然资源国际合作与海洋权益维护</t>
  </si>
  <si>
    <t>　　　　自然资源卫星</t>
  </si>
  <si>
    <t>　　　　极地考察</t>
  </si>
  <si>
    <t>　　　　深海调查与资源开发</t>
  </si>
  <si>
    <t>　　　　海港航标维护</t>
  </si>
  <si>
    <t>　　　　海水淡化</t>
  </si>
  <si>
    <t>　　　　无居民海岛使用金支出</t>
  </si>
  <si>
    <t>　　　　海洋战略规划与预警监测</t>
  </si>
  <si>
    <t>　　　　基础测绘与地理信息监管</t>
  </si>
  <si>
    <t>　　　　其他自然资源事务支出</t>
  </si>
  <si>
    <t>　　　气象事务</t>
  </si>
  <si>
    <t>　　　　气象事业机构</t>
  </si>
  <si>
    <t>　　　　气象探测</t>
  </si>
  <si>
    <t>　　　　气象信息传输及管理</t>
  </si>
  <si>
    <t>　　　　气象预报预测</t>
  </si>
  <si>
    <t>　　　　气象服务</t>
  </si>
  <si>
    <t>　　　　气象装备保障维护</t>
  </si>
  <si>
    <t>　　　　气象基础设施建设与维修</t>
  </si>
  <si>
    <t>　　　　气象卫星</t>
  </si>
  <si>
    <t>　　　　气象法规与标准</t>
  </si>
  <si>
    <t>　　　　气象资金审计稽查</t>
  </si>
  <si>
    <t>　　　　其他气象事务支出</t>
  </si>
  <si>
    <t>　　　其他自然资源海洋气象等支出</t>
  </si>
  <si>
    <t>　　　　其他自然资源海洋气象等支出</t>
  </si>
  <si>
    <t>　　十九、住房保障支出</t>
  </si>
  <si>
    <t>　　　保障性安居工程支出</t>
  </si>
  <si>
    <t>　　　　廉租住房</t>
  </si>
  <si>
    <t>　　　　沉陷区治理</t>
  </si>
  <si>
    <t>　　　　棚户区改造</t>
  </si>
  <si>
    <t>　　　　少数民族地区游牧民定居工程</t>
  </si>
  <si>
    <t>　　　　农村危房改造</t>
  </si>
  <si>
    <t>　　　　公共租赁住房</t>
  </si>
  <si>
    <t>　　　　保障性住房租金补贴</t>
  </si>
  <si>
    <t>　　　　老旧小区改造</t>
  </si>
  <si>
    <t>　　　　住房租赁市场发展</t>
  </si>
  <si>
    <t>　　　　保障性租赁住房</t>
  </si>
  <si>
    <t>　　　　其他保障性安居工程支出</t>
  </si>
  <si>
    <t>　　　住房改革支出</t>
  </si>
  <si>
    <t>　　　　住房公积金</t>
  </si>
  <si>
    <t>　　　　提租补贴</t>
  </si>
  <si>
    <t>　　　　购房补贴</t>
  </si>
  <si>
    <t>　　　城乡社区住宅</t>
  </si>
  <si>
    <t>　　　　公有住房建设和维修改造支出</t>
  </si>
  <si>
    <t>　　　　住房公积金管理</t>
  </si>
  <si>
    <t>　　　　其他城乡社区住宅支出</t>
  </si>
  <si>
    <t>　　二十、粮油物资储备支出</t>
  </si>
  <si>
    <t>　　　粮油物资事务</t>
  </si>
  <si>
    <t>　　　　财务和审计支出</t>
  </si>
  <si>
    <t>　　　　信息统计</t>
  </si>
  <si>
    <t>　　　　专项业务活动</t>
  </si>
  <si>
    <t>　　　　国家粮油差价补贴</t>
  </si>
  <si>
    <t>　　　　粮食财务挂账利息补贴</t>
  </si>
  <si>
    <t>　　　　粮食财务挂账消化款</t>
  </si>
  <si>
    <t>　　　　处理陈化粮补贴</t>
  </si>
  <si>
    <t>　　　　粮食风险基金</t>
  </si>
  <si>
    <t>　　　　粮油市场调控专项资金</t>
  </si>
  <si>
    <t>　　　　设施建设</t>
  </si>
  <si>
    <t>　　　　设施安全</t>
  </si>
  <si>
    <t>　　　　物资保管保养</t>
  </si>
  <si>
    <t>　　　　其他粮油物资事务支出</t>
  </si>
  <si>
    <t>　　　能源储备</t>
  </si>
  <si>
    <t>　　　　石油储备</t>
  </si>
  <si>
    <t>　　　　天然铀储备</t>
  </si>
  <si>
    <t>　　　　煤炭储备</t>
  </si>
  <si>
    <t>　　　　成品油储备</t>
  </si>
  <si>
    <t>　　　　天然气储备</t>
  </si>
  <si>
    <t>　　　　其他能源储备支出</t>
  </si>
  <si>
    <t>　　　粮油储备</t>
  </si>
  <si>
    <t>　　　　储备粮油补贴</t>
  </si>
  <si>
    <t>　　　　储备粮油差价补贴</t>
  </si>
  <si>
    <t>　　　　储备粮（油）库建设</t>
  </si>
  <si>
    <t>　　　　最低收购价政策支出</t>
  </si>
  <si>
    <t>　　　　其他粮油储备支出</t>
  </si>
  <si>
    <t>　　　重要商品储备</t>
  </si>
  <si>
    <t>　　　　棉花储备</t>
  </si>
  <si>
    <t>　　　　食糖储备</t>
  </si>
  <si>
    <t>　　　　肉类储备</t>
  </si>
  <si>
    <t>　　　　化肥储备</t>
  </si>
  <si>
    <t>　　　　农药储备</t>
  </si>
  <si>
    <t>　　　　边销茶储备</t>
  </si>
  <si>
    <t>　　　　羊毛储备</t>
  </si>
  <si>
    <t>　　　　医药储备</t>
  </si>
  <si>
    <t>　　　　食盐储备</t>
  </si>
  <si>
    <t>　　　　战略物资储备</t>
  </si>
  <si>
    <t>　　　　应急物资储备</t>
  </si>
  <si>
    <t>　　　　其他重要商品储备支出</t>
  </si>
  <si>
    <t>　　二十一、灾害防治及应急管理支出</t>
  </si>
  <si>
    <t>　　　应急管理事务</t>
  </si>
  <si>
    <t>　　　　灾害风险防治</t>
  </si>
  <si>
    <t>　　　　国务院安委会专项</t>
  </si>
  <si>
    <t>　　　　安全监管</t>
  </si>
  <si>
    <t>　　　　应急救援</t>
  </si>
  <si>
    <t>　　　　应急管理</t>
  </si>
  <si>
    <t>　　　　其他应急管理支出</t>
  </si>
  <si>
    <t>　　　消防救援事务</t>
  </si>
  <si>
    <t>　　　　消防应急救援</t>
  </si>
  <si>
    <t>　　　　其他消防救援事务支出</t>
  </si>
  <si>
    <t>　　　矿山安全</t>
  </si>
  <si>
    <t>　　　　矿山安全监察事务</t>
  </si>
  <si>
    <t>　　　　矿山应急救援事务</t>
  </si>
  <si>
    <t>　　　　其他矿山安全支出</t>
  </si>
  <si>
    <t>　　　地震事务</t>
  </si>
  <si>
    <t>　　　　地震监测</t>
  </si>
  <si>
    <t>　　　　地震预测预报</t>
  </si>
  <si>
    <t>　　　　地震灾害预防</t>
  </si>
  <si>
    <t>　　　　地震应急救援</t>
  </si>
  <si>
    <t>　　　　地震环境探察</t>
  </si>
  <si>
    <t>　　　　防震减灾信息管理</t>
  </si>
  <si>
    <t>　　　　防震减灾基础管理</t>
  </si>
  <si>
    <t>　　　　地震事业机构</t>
  </si>
  <si>
    <t>　　　　其他地震事务支出</t>
  </si>
  <si>
    <t>　　　自然灾害防治</t>
  </si>
  <si>
    <t>　　　　地质灾害防治</t>
  </si>
  <si>
    <t>　　　　森林草原防灾减灾</t>
  </si>
  <si>
    <t>　　　　其他自然灾害防治支出</t>
  </si>
  <si>
    <t>　　　自然灾害救灾及恢复重建支出</t>
  </si>
  <si>
    <t>　　　　自然灾害救灾补助</t>
  </si>
  <si>
    <t>　　　　自然灾害灾后重建补助</t>
  </si>
  <si>
    <t>　　　　其他自然灾害救灾及恢复重建支出</t>
  </si>
  <si>
    <t>　　　其他灾害防治及应急管理支出</t>
  </si>
  <si>
    <t>　　　　其他灾害防治及应急管理支出</t>
  </si>
  <si>
    <t>　　二十二、预备费</t>
  </si>
  <si>
    <t>　　二十三、债务付息支出</t>
  </si>
  <si>
    <t>　　　中央政府国内债务付息支出</t>
  </si>
  <si>
    <t>　　　　中央政府国内债务付息支出</t>
  </si>
  <si>
    <t>　　　中央政府国外债务付息支出</t>
  </si>
  <si>
    <t>　　　　中央政府境外发行主权债券付息支出</t>
  </si>
  <si>
    <t>　　　　中央政府向外国政府借款付息支出</t>
  </si>
  <si>
    <t>　　　　中央政府向国际金融组织借款付息支出</t>
  </si>
  <si>
    <t>　　　　中央政府其他国外借款付息支出</t>
  </si>
  <si>
    <t>　　　地方政府一般债务付息支出</t>
  </si>
  <si>
    <t>　　　　地方政府一般债券付息支出</t>
  </si>
  <si>
    <t>　　　　地方政府向外国政府借款付息支出</t>
  </si>
  <si>
    <t>　　　　地方政府向国际组织借款付息支出</t>
  </si>
  <si>
    <t>　　　　地方政府其他一般债务付息支出</t>
  </si>
  <si>
    <t>　　二十四、债务发行费用支出</t>
  </si>
  <si>
    <t>　　　中央政府国内债务发行费用支出</t>
  </si>
  <si>
    <t>　　　　中央政府国内债务发行费用支出</t>
  </si>
  <si>
    <t>　　　中央政府国外债务发行费用支出</t>
  </si>
  <si>
    <t>　　　　中央政府国外债务发行费用支出</t>
  </si>
  <si>
    <t>　　　地方政府一般债务发行费用支出</t>
  </si>
  <si>
    <t>　　　　地方政府一般债务发行费用支出</t>
  </si>
  <si>
    <t>　　二十五、其他支出</t>
  </si>
  <si>
    <t>　　　年初预留</t>
  </si>
  <si>
    <t>　地方政府一般债务还本支出</t>
  </si>
  <si>
    <t>　　地方政府一般债务还本支出</t>
  </si>
  <si>
    <t>　　　置换一般债券还本支出</t>
  </si>
  <si>
    <t>　　　通过财政资金等还本支出</t>
  </si>
  <si>
    <t>　　　通过再融资债券还本支出</t>
  </si>
  <si>
    <t>　　　其他一般债券还本支出</t>
  </si>
  <si>
    <t>　　地方政府其他一般债务还本支出</t>
  </si>
  <si>
    <t>　转移性支出</t>
  </si>
  <si>
    <t>　　上解支出</t>
  </si>
  <si>
    <t>　　　体制上解支出</t>
  </si>
  <si>
    <t>　　　专项上解支出</t>
  </si>
  <si>
    <t>　　调出资金</t>
  </si>
  <si>
    <t xml:space="preserve">    年终结余（转）</t>
  </si>
  <si>
    <t>　　　一般公共预算年终结余（转）</t>
  </si>
  <si>
    <t>　　安排预算稳定调节基金</t>
  </si>
  <si>
    <t>　　补充预算周转金</t>
  </si>
  <si>
    <t>麒麟区2024年公共财政预算支出调增表（表五）</t>
  </si>
  <si>
    <t>序号</t>
  </si>
  <si>
    <t>项目内容</t>
  </si>
  <si>
    <t>建议安排
金额</t>
  </si>
  <si>
    <t>预算调整备注</t>
  </si>
  <si>
    <t>公共财政预算支出合计</t>
  </si>
  <si>
    <t>2024年春节慰问补助资金</t>
  </si>
  <si>
    <t>拨款通知调整增加</t>
  </si>
  <si>
    <t>化解土地历史遗留问题耕地占用税滞纳金</t>
  </si>
  <si>
    <t>南宁东西路拓宽改造一期项目补助</t>
  </si>
  <si>
    <t>区政府领导批示</t>
  </si>
  <si>
    <t>城乡投集团政府负有支出责任（南宁东西路拓宽改造一期项目补助）</t>
  </si>
  <si>
    <t>南部新城项目建设工程</t>
  </si>
  <si>
    <t>两江一期生态治理补助资金</t>
  </si>
  <si>
    <t>农村公路硬化工程建设补助资金</t>
  </si>
  <si>
    <t>归还借款本金</t>
  </si>
  <si>
    <t>偿还工投借款</t>
  </si>
  <si>
    <t>“气化曲靖”三年行动计划补助资金</t>
  </si>
  <si>
    <t>工程建设用地耕地开垦费</t>
  </si>
  <si>
    <t>国债自然灾害应急能力提升工程建设项目</t>
  </si>
  <si>
    <t>人工增雨防雹专项经费</t>
  </si>
  <si>
    <t>区级一次性交通补贴</t>
  </si>
  <si>
    <t>水石路市政道路建设补助资金</t>
  </si>
  <si>
    <t>区政府会议纪要</t>
  </si>
  <si>
    <t>区政协办公用房装修补助资金</t>
  </si>
  <si>
    <t>黄家庄旅游小镇基础设施道路建设</t>
  </si>
  <si>
    <t>养老综合服务中心建设项目</t>
  </si>
  <si>
    <t>消化缓拨上级资金增加</t>
  </si>
  <si>
    <t>2023年社会服务设施兜底线中央基建补助</t>
  </si>
  <si>
    <t>2023年优秀乡村教师奖励专项资金</t>
  </si>
  <si>
    <t>2023年各镇街道厕所革命专项资金</t>
  </si>
  <si>
    <t>2022年申报“避暑旅游目的地”国家气候标志牌工作经费</t>
  </si>
  <si>
    <t>2023年农村综合改革转移支付资金（中央、省级公益事业）</t>
  </si>
  <si>
    <t>2020年第一批中央自然灾害防治体系建设补助资金</t>
  </si>
  <si>
    <t>2022年中央自然灾害防治体系建设补助资金</t>
  </si>
  <si>
    <t>一事一议财政奖补美丽乡村建设项目（潇湘街道沙坝村委会）</t>
  </si>
  <si>
    <t>2023年省级水利专项资金（农村水价综合改革）</t>
  </si>
  <si>
    <t>2023年中央生猪调出大县奖励资金</t>
  </si>
  <si>
    <t>2022年省级农村综合改革转移支付资金（村集体经济）</t>
  </si>
  <si>
    <t>2023年省级抗旱救灾资金</t>
  </si>
  <si>
    <t>2023年中央动物防疫补助资金</t>
  </si>
  <si>
    <t>2023年省级第二批抗旱救灾资金</t>
  </si>
  <si>
    <t>2023年学生资助</t>
  </si>
  <si>
    <t>基本公卫和基药补助</t>
  </si>
  <si>
    <t>就业专项资金</t>
  </si>
  <si>
    <t>2022年水安全保障项目南盘江治理补助资金</t>
  </si>
  <si>
    <t>优抚对象生活补助</t>
  </si>
  <si>
    <t>麒麟工业园区硅光伏产业园基础设施及综合配套建设项目</t>
  </si>
  <si>
    <t>麒麟工业园区越州污水处理厂扩建项目</t>
  </si>
  <si>
    <t>2022年农业保险保险费补贴资金（种植业保险）</t>
  </si>
  <si>
    <t>2020年大中型水库移民后期扶持专项支出</t>
  </si>
  <si>
    <t>2023年第五批省预算内基本投资建设资金（麒麟区中心城区排水防涝设施建设一期工程）</t>
  </si>
  <si>
    <t>义务教育薄弱环节与能力提升补助资金</t>
  </si>
  <si>
    <t>高标准农田补助资金</t>
  </si>
  <si>
    <t>应急广播体系建设补助资金</t>
  </si>
  <si>
    <t>2023年二孩三孩生育补助资金</t>
  </si>
  <si>
    <t>2022年医疗救助中央补助资金</t>
  </si>
  <si>
    <t>2023年以前年度缓拨资金</t>
  </si>
  <si>
    <t>城乡困难群众救助补助资金</t>
  </si>
  <si>
    <t>乡镇财政公共服务能力提升</t>
  </si>
  <si>
    <t>2023年优秀教师和优秀工作者奖励专项资金</t>
  </si>
  <si>
    <t>2021年中央水污染防治专项资金（水城水库水污染防治项目）</t>
  </si>
  <si>
    <t>2020年南盘江干流（麒麟三宝段）沿岸分散污染源综合治理工程专项资金</t>
  </si>
  <si>
    <t>2023年科技计划省对下转移支付补助资金</t>
  </si>
  <si>
    <t>公共安全财政应急补助资金</t>
  </si>
  <si>
    <t>卫生监督能力提升中央补助资金</t>
  </si>
  <si>
    <t>2023年省人才发展教育专项资金</t>
  </si>
  <si>
    <t>麒麟区60万吨煤炭储备项目补助资金</t>
  </si>
  <si>
    <t>一体化业务系统运维补助资金</t>
  </si>
  <si>
    <t>创业担保贷款奖补资金</t>
  </si>
  <si>
    <t>社保基金预决算管理补助资金</t>
  </si>
  <si>
    <t>就业创业及农村劳动力转移专项资金</t>
  </si>
  <si>
    <t>限额以上企业培育促进消费增长奖励资金</t>
  </si>
  <si>
    <t>保障性住房租金补贴</t>
  </si>
  <si>
    <t>殡葬行业一线工作人员临时性补贴</t>
  </si>
  <si>
    <t>2021年市人大专项业务类经费及提升代表履职能力工作经费</t>
  </si>
  <si>
    <t>招商引资奖励补助资金</t>
  </si>
  <si>
    <t>2019年保障性安居工程用于老旧小区改造</t>
  </si>
  <si>
    <t>2023年中央政法转移支付司法救助资金</t>
  </si>
  <si>
    <t>2023年西部志愿者补助资金</t>
  </si>
  <si>
    <t>电煤保供能源引导补助资金</t>
  </si>
  <si>
    <t>中华民族共同体意识教育补助资金</t>
  </si>
  <si>
    <t>中央水利发展资金</t>
  </si>
  <si>
    <t>2021年乡村振兴专项农村人居环境提升</t>
  </si>
  <si>
    <t>政协建设补助经费</t>
  </si>
  <si>
    <t>健康云南考核以奖代补</t>
  </si>
  <si>
    <t>中央自然灾害防治体系建设</t>
  </si>
  <si>
    <t>国家重点野生动植物保护补助资金</t>
  </si>
  <si>
    <t>幼儿园保育费补助资金</t>
  </si>
  <si>
    <t>养老院80岁以上失能困难老人生活补助</t>
  </si>
  <si>
    <t>国家司法救助补助资金</t>
  </si>
  <si>
    <t>商贸流通专项工作经费</t>
  </si>
  <si>
    <t>省级水利专项资金</t>
  </si>
  <si>
    <t>2022年科技计划省对下转移支付补助资金</t>
  </si>
  <si>
    <t>扶持壮大村集体经济补助资金</t>
  </si>
  <si>
    <t>民办养老机构运营补贴</t>
  </si>
  <si>
    <t>2022年中央水利发展资金</t>
  </si>
  <si>
    <t>就业补助资金</t>
  </si>
  <si>
    <t>中央能力提升补助资金</t>
  </si>
  <si>
    <t>省级财政节能降耗专项资金</t>
  </si>
  <si>
    <t>重点建设项目激励奖补前期费</t>
  </si>
  <si>
    <t>2023年省级防汛应急救灾资金</t>
  </si>
  <si>
    <t>国家重点野生动植物保护专项资金</t>
  </si>
  <si>
    <t>2023年养殖环节无害化处理经费</t>
  </si>
  <si>
    <t>残疾人创业就业经费</t>
  </si>
  <si>
    <t>云南考核以奖代补规范化预防接种门诊建设项目资金</t>
  </si>
  <si>
    <t>2021年下半年新冠疫情接种区级配套资金</t>
  </si>
  <si>
    <t>2022年国家文物保护资金</t>
  </si>
  <si>
    <t>就业中心区级一次性交通补贴</t>
  </si>
  <si>
    <t>2022年省级农村综合改革转移支付资金</t>
  </si>
  <si>
    <t>2023年养老综合服务中心建设项目</t>
  </si>
  <si>
    <t>2023年预算内前期工作经费</t>
  </si>
  <si>
    <t>2020年大中型水库库区基金补助经费</t>
  </si>
  <si>
    <t>电煤保供能源保供财政引导补助资金</t>
  </si>
  <si>
    <t>以前年度老旧小区改造补助资金</t>
  </si>
  <si>
    <t>麒麟区2024年公共财政预算支出调减表（表六）</t>
  </si>
  <si>
    <t>调减金额</t>
  </si>
  <si>
    <t>人员经费</t>
  </si>
  <si>
    <t>追减五险一金2024年新增欠缴资金，追减10-12月暂缓发放行政人员绩效工资40%部分、事业人员20%资金；追减年初代编基本工资10%提高部分；追减职业年金、工会经费结余资金。</t>
  </si>
  <si>
    <t>城市管理运行经费</t>
  </si>
  <si>
    <t>调减压缩</t>
  </si>
  <si>
    <t>环卫公厕运行维护专项经费</t>
  </si>
  <si>
    <t>融资租赁环卫设备专项经费</t>
  </si>
  <si>
    <t>曲靖中心城区园林绿化管护经费</t>
  </si>
  <si>
    <t>麒麟区断头路打通、潇湘江生态廊道和寥廓山森林步道及附属设施工程（一期）项目经费</t>
  </si>
  <si>
    <t>公园广场照明维护管护经费</t>
  </si>
  <si>
    <t>市政道路维护维修专项经费及城市照明设施维护维修专项经费</t>
  </si>
  <si>
    <t>乡镇财政预算管理方式改革定额补助经费</t>
  </si>
  <si>
    <t>镇街道小街小巷清扫保洁补助资金</t>
  </si>
  <si>
    <t>促进外贸发展对企区级财政配套奖励补助资金</t>
  </si>
  <si>
    <t>市场化招商奖励专项经费</t>
  </si>
  <si>
    <t>小额担保贷款贴息专项资金</t>
  </si>
  <si>
    <t>龙潭河水库国开行基金占用费专项资金</t>
  </si>
  <si>
    <t>龙潭河水库工程国开行基金回购本金专项资金</t>
  </si>
  <si>
    <t>河长制工作补助经费</t>
  </si>
  <si>
    <t>农饮工程水质检测补助经费</t>
  </si>
  <si>
    <t>农业综合水价改革运维补助经费</t>
  </si>
  <si>
    <t>麒麟区九龙河转长河至石头寨段治理工程永附着物补偿经费</t>
  </si>
  <si>
    <t>茨营中型灌区建设项目附着物补助经费</t>
  </si>
  <si>
    <t>水利行业技术审查补助经费</t>
  </si>
  <si>
    <t>大坝安全鉴定补助经费</t>
  </si>
  <si>
    <t>南盘江治理附着物补偿经费</t>
  </si>
  <si>
    <t>养殖业保险专项补助资金</t>
  </si>
  <si>
    <t>2024年农业种植业保险补贴资金</t>
  </si>
  <si>
    <t>国有农场税费改革补助资金</t>
  </si>
  <si>
    <t>政策性火灾保险补助经费</t>
  </si>
  <si>
    <t>麒麟区卫片执法专项经费</t>
  </si>
  <si>
    <t>麒麟区地质灾害防治建设体系经费</t>
  </si>
  <si>
    <t>城市规划、国土空间等专项经费</t>
  </si>
  <si>
    <t>矿产资源储量专项经费</t>
  </si>
  <si>
    <t>地震群测群防人员补助经费</t>
  </si>
  <si>
    <t>购买专家服务经费</t>
  </si>
  <si>
    <t>麒麟区耕地保护专项经费</t>
  </si>
  <si>
    <t>“互联网+企业安全生产”信息化综合管理服务平台建设及运维专项经费</t>
  </si>
  <si>
    <t>国土调查、变更、不动产登记等专项经费</t>
  </si>
  <si>
    <t>防震减灾工作经费</t>
  </si>
  <si>
    <t>曲靖市麒麟区河长制水质监测专项资金</t>
  </si>
  <si>
    <t>农业融资担保风险补偿专项资金</t>
  </si>
  <si>
    <t>民办养老机构一次性建设补助专项资金</t>
  </si>
  <si>
    <t>爱国卫生及健康县城建设补助资金</t>
  </si>
  <si>
    <t>农村公路日常养护专项经费</t>
  </si>
  <si>
    <t>地方受损道路沟渠修复还建专项经费</t>
  </si>
  <si>
    <t>南盘江治理麒麟段拆迁户过渡安置补助经费</t>
  </si>
  <si>
    <t>麒麟区城南片区污水处理厂污泥处置经费</t>
  </si>
  <si>
    <t>麒麟区城南片区污水处理、黑臭水体整治技术等项目咨询服务经费</t>
  </si>
  <si>
    <t>麒麟区南片区污水处理运营服务费资金</t>
  </si>
  <si>
    <t>麒麟区人防机动指挥所建设经费</t>
  </si>
  <si>
    <t>信息化建设及委托劳务经费</t>
  </si>
  <si>
    <t>潇湘街道潇湘江截污管道应急工程项目经费</t>
  </si>
  <si>
    <t>东山镇2024年业务支出补助资金</t>
  </si>
  <si>
    <t>越州镇业务补助经费</t>
  </si>
  <si>
    <t>沿江街道2024年业务补助经费</t>
  </si>
  <si>
    <t>茨营镇业务补助经费</t>
  </si>
  <si>
    <t>建宁街道业务补助经费</t>
  </si>
  <si>
    <t>寥廓街道业务补助经费</t>
  </si>
  <si>
    <t>民族团结进步创建迎检点位专项补助经费</t>
  </si>
  <si>
    <t>房租补助经费</t>
  </si>
  <si>
    <t>“红旗村（社区）”奖励性绩效专项资金</t>
  </si>
  <si>
    <t>平安城市创建办工作经费</t>
  </si>
  <si>
    <t>公安工作业务补助经费</t>
  </si>
  <si>
    <t>公安交通管理部门辅警人员经费</t>
  </si>
  <si>
    <t>调减预算执行结余</t>
  </si>
  <si>
    <t>公安交通安全管理专项经费</t>
  </si>
  <si>
    <t>区委区政府新闻发布活动经费</t>
  </si>
  <si>
    <t>政务服务运行经费</t>
  </si>
  <si>
    <t>市场监管工作经费</t>
  </si>
  <si>
    <t>市域社会治理现代化工作经费</t>
  </si>
  <si>
    <t>机关后勤服务保障专项业务工作经费</t>
  </si>
  <si>
    <t>城乡居民殡葬补助资金</t>
  </si>
  <si>
    <t>殡仪馆业务补助资金</t>
  </si>
  <si>
    <t>火化机尾气处理设备补助资金</t>
  </si>
  <si>
    <t>退役安置补助（两保接续）经费</t>
  </si>
  <si>
    <t>预防性体检成本补助资金</t>
  </si>
  <si>
    <t>招商引资专项工作经费</t>
  </si>
  <si>
    <t>2024年城乡义务教育生均公用经费补助资金</t>
  </si>
  <si>
    <t>调减超额预估上级补助资金</t>
  </si>
  <si>
    <t>2024年义务教育阶段特殊教育学校和随班就 读残疾学生生均公用经费</t>
  </si>
  <si>
    <t>2024年家庭经济困难学生生活补助</t>
  </si>
  <si>
    <t>2024年普通高中学生资助补助</t>
  </si>
  <si>
    <t>2024年中职教育学生资助补助</t>
  </si>
  <si>
    <t>2024年农村义务教育学生营养改善计划补助</t>
  </si>
  <si>
    <t>2024年博物馆、纪念馆免费开放补助和公共美术馆、图书馆、文化馆站免费开放补助</t>
  </si>
  <si>
    <t>2024年困难群众救助补助支出</t>
  </si>
  <si>
    <t>2024年城乡居民基本养老保险补助</t>
  </si>
  <si>
    <t>2024年义务兵优待金补助支出</t>
  </si>
  <si>
    <t>2024年退役安置支出</t>
  </si>
  <si>
    <t>2024年基本公共卫生服务补助支出</t>
  </si>
  <si>
    <t>2024年计划生育补助支出</t>
  </si>
  <si>
    <t>2024年城乡医疗救助补助</t>
  </si>
  <si>
    <t>年初代编疫情防控补助支出</t>
  </si>
  <si>
    <t>2024年普通高中生均公用经费</t>
  </si>
  <si>
    <t>年初代编2024年公共安全上级补助资金</t>
  </si>
  <si>
    <t>年初代编2024年稳企业保就业促发展外经贸专项资金</t>
  </si>
  <si>
    <t>年初代编2024年森林生态效益补偿专项资金</t>
  </si>
  <si>
    <t>年初代编2024年森林防火专项资金</t>
  </si>
  <si>
    <t>年初代编2024年中央、省级水利发展资金</t>
  </si>
  <si>
    <t>年初代编2024年水库安全运行补助资金</t>
  </si>
  <si>
    <t>年初代编2024年地质灾害防治技术指导服务工作经费</t>
  </si>
  <si>
    <t>年初代编2024年国土空间生态修复规划专项资金</t>
  </si>
  <si>
    <t>年初代编2024年市级投资土地整治项目专项资金</t>
  </si>
  <si>
    <t>年初代编2024年自然灾害综合风险普查经费</t>
  </si>
  <si>
    <t>年初代编2024年省级地质灾害防治专项资金</t>
  </si>
  <si>
    <t>年初代编2024年耕地建设与利用资金</t>
  </si>
  <si>
    <t>年初代编2024年农村厕所革命奖补资金</t>
  </si>
  <si>
    <t>年初代编2024年生猪调出大县奖励资金</t>
  </si>
  <si>
    <t>年初代编2024年其他社会保障补助专项资金</t>
  </si>
  <si>
    <t>年初代编2024年交通公路建设补助资金</t>
  </si>
  <si>
    <t>麒麟区2024年预备费安排明细表（表七）</t>
  </si>
  <si>
    <t>珠江源广场游乐园游乐设施赔偿资金</t>
  </si>
  <si>
    <t>政府会议纪要</t>
  </si>
  <si>
    <t>云南置丰房地产置业公司诉讼赔偿经费</t>
  </si>
  <si>
    <t>潇湘街道建筑垃圾清运处置经费</t>
  </si>
  <si>
    <t>第三轮中央生态环境保护督察工作经费</t>
  </si>
  <si>
    <t>2024年森林草原防灭火工作经费</t>
  </si>
  <si>
    <t>南宁东西路建设成本</t>
  </si>
  <si>
    <t>付东过境高速补助资金</t>
  </si>
  <si>
    <t>连锁经营企业发展资金</t>
  </si>
  <si>
    <t>自然灾害遇难人员家属抚恤慰问资金</t>
  </si>
  <si>
    <t>社工部运转工作经费</t>
  </si>
  <si>
    <t>信访维稳工作经费</t>
  </si>
  <si>
    <t>区级6个国土综合整治项目</t>
  </si>
  <si>
    <t>化解土地历史遗留问题补助资金</t>
  </si>
  <si>
    <t>麒麟区2024年政府性基金预算收入调整表（表八）</t>
  </si>
  <si>
    <t>区六届人大常委会第二十二次会议调整预算数</t>
  </si>
  <si>
    <t>本次调整预算数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</si>
  <si>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</si>
  <si>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</si>
  <si>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</si>
  <si>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</si>
  <si>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</si>
  <si>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</si>
  <si>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</si>
  <si>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 xml:space="preserve">       土地出让价款收入</t>
  </si>
  <si>
    <t xml:space="preserve">       补缴的土地价款</t>
  </si>
  <si>
    <t xml:space="preserve">       划拨土地收入</t>
  </si>
  <si>
    <t xml:space="preserve">       缴纳新增建设用地土地有偿使用费</t>
  </si>
  <si>
    <t xml:space="preserve">       其他土地出让收入</t>
  </si>
  <si>
    <t>八、大中型水库库区基金收入</t>
  </si>
  <si>
    <t>九、彩票公益金收入</t>
  </si>
  <si>
    <t xml:space="preserve">       福利彩票公益金收入</t>
  </si>
  <si>
    <t xml:space="preserve">       体育彩票公益金收入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</si>
  <si>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</si>
  <si>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</si>
  <si>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</si>
  <si>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</si>
  <si>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</si>
  <si>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</si>
  <si>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</si>
  <si>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十七、专项债务对应项目专项收入</t>
  </si>
  <si>
    <t>麒麟区政府性基金预算收入</t>
  </si>
  <si>
    <t xml:space="preserve">      政府性基金转移收入</t>
  </si>
  <si>
    <t xml:space="preserve">         政府性基金补助收入</t>
  </si>
  <si>
    <t xml:space="preserve">         抗疫特别国债转移支付收入</t>
  </si>
  <si>
    <t xml:space="preserve">         科学技术</t>
  </si>
  <si>
    <t xml:space="preserve">         文化旅游体育与传媒</t>
  </si>
  <si>
    <t xml:space="preserve">         社会保障和就业</t>
  </si>
  <si>
    <t xml:space="preserve">         节能环保</t>
  </si>
  <si>
    <t xml:space="preserve">         城乡社区</t>
  </si>
  <si>
    <t xml:space="preserve">         农林水</t>
  </si>
  <si>
    <t xml:space="preserve">         交通运输</t>
  </si>
  <si>
    <t xml:space="preserve">         资源勘探工业信息等</t>
  </si>
  <si>
    <t xml:space="preserve">         其他收入</t>
  </si>
  <si>
    <t xml:space="preserve">     上解收入</t>
  </si>
  <si>
    <t xml:space="preserve">     上年结余（转）收入</t>
  </si>
  <si>
    <t xml:space="preserve">     调入资金</t>
  </si>
  <si>
    <t xml:space="preserve">     债务转贷收入</t>
  </si>
  <si>
    <t>麒麟区2024年政府性基金预算支出调整表（表九）</t>
  </si>
  <si>
    <t>一、文化旅游体育与传媒支出</t>
  </si>
  <si>
    <t xml:space="preserve">       国家电影事业发展专项资金安排的支出</t>
  </si>
  <si>
    <t xml:space="preserve">           资助国产影片放映</t>
  </si>
  <si>
    <t>二、社会保障和就业支出</t>
  </si>
  <si>
    <t xml:space="preserve">       大中型水库移民后期扶持基金支出</t>
  </si>
  <si>
    <t xml:space="preserve">           移民补助</t>
  </si>
  <si>
    <t xml:space="preserve">           基础设施建设和经济发展</t>
  </si>
  <si>
    <t>三、节能环保支出</t>
  </si>
  <si>
    <t>四、城乡社区支出</t>
  </si>
  <si>
    <t xml:space="preserve">       国有土地使用权出让收入安排的支出</t>
  </si>
  <si>
    <t xml:space="preserve">           征地和拆迁补偿支出</t>
  </si>
  <si>
    <t xml:space="preserve">           土地开发支出</t>
  </si>
  <si>
    <t xml:space="preserve">           农村基础设施建设支出</t>
  </si>
  <si>
    <t xml:space="preserve">           补助被征地农民支出</t>
  </si>
  <si>
    <t xml:space="preserve">           土地出让业务支出</t>
  </si>
  <si>
    <t xml:space="preserve">           农业生产发展支出</t>
  </si>
  <si>
    <t xml:space="preserve">           农业农村生态环境支出</t>
  </si>
  <si>
    <t xml:space="preserve">       棚户区改造专项债券收入安排的支出</t>
  </si>
  <si>
    <t xml:space="preserve">           其他棚户区改造专项债券收入安排的支出</t>
  </si>
  <si>
    <t>五、农林水支出</t>
  </si>
  <si>
    <t xml:space="preserve">       大中型水库库区基金安排的支出</t>
  </si>
  <si>
    <t xml:space="preserve">           其他大中型水库库区基金支出</t>
  </si>
  <si>
    <t>六、交通运输支出</t>
  </si>
  <si>
    <t>七、资源勘探工业信息等支出</t>
  </si>
  <si>
    <t>八、其他支出</t>
  </si>
  <si>
    <t xml:space="preserve">       其他政府性基金及对应专项债务收入安排的支出</t>
  </si>
  <si>
    <t xml:space="preserve">           其他地方自行试点项目收益专项债券收入安排的支出</t>
  </si>
  <si>
    <t xml:space="preserve">           其他政府性基金债务收入安排的支出</t>
  </si>
  <si>
    <t xml:space="preserve">       彩票发行销售机构业务费安排的支出</t>
  </si>
  <si>
    <t xml:space="preserve">           彩票市场调控资金支出</t>
  </si>
  <si>
    <t xml:space="preserve">       彩票公益金安排的支出</t>
  </si>
  <si>
    <t xml:space="preserve">           用于社会福利的彩票公益金支出</t>
  </si>
  <si>
    <t xml:space="preserve">           用于体育事业的彩票公益金支出</t>
  </si>
  <si>
    <t xml:space="preserve">           用于教育事业的彩票公益金支出</t>
  </si>
  <si>
    <t xml:space="preserve">           用于残疾人事业的彩票公益金支出</t>
  </si>
  <si>
    <t xml:space="preserve">           用于其他社会公益事业的彩票公益金支出</t>
  </si>
  <si>
    <t>九、债务付息支出</t>
  </si>
  <si>
    <t xml:space="preserve">       地方政府专项债务付息支出</t>
  </si>
  <si>
    <t xml:space="preserve">           国有土地使用权出让金债务付息支出</t>
  </si>
  <si>
    <t xml:space="preserve">           土地储备专项债券付息支出</t>
  </si>
  <si>
    <t xml:space="preserve">           棚户区改造专项债券付息支出</t>
  </si>
  <si>
    <t xml:space="preserve">           其他地方自行试点项目收益专项债券付息支出</t>
  </si>
  <si>
    <t>十、债务发行费用支出</t>
  </si>
  <si>
    <t xml:space="preserve">       地方政府专项债务发行费用支出</t>
  </si>
  <si>
    <t xml:space="preserve">           国有土地使用权出让金债务发行费用支出</t>
  </si>
  <si>
    <t xml:space="preserve">           棚户区改造专项债券发行费用支出</t>
  </si>
  <si>
    <t xml:space="preserve">           其他地方自行试点项目收益专项债务发行费用支出</t>
  </si>
  <si>
    <t>十一、抗疫特别国债安排的支出</t>
  </si>
  <si>
    <t>麒麟区政府性基金预算支出</t>
  </si>
  <si>
    <t xml:space="preserve">    上解支出</t>
  </si>
  <si>
    <t xml:space="preserve">    调出资金</t>
  </si>
  <si>
    <t xml:space="preserve">    债务还本支出</t>
  </si>
  <si>
    <t>　　   地方政府专项债务还本支出</t>
  </si>
  <si>
    <t>　　  　置换专项债券还本支出</t>
  </si>
  <si>
    <t>　　　  政府性基金预算收入还本支出</t>
  </si>
  <si>
    <t>　　 　 通过财政资金等还本支出</t>
  </si>
  <si>
    <t>　　　  通过再融资债券还本支出</t>
  </si>
  <si>
    <t>麒麟区2024年新增专项债券项目明细表（表十）</t>
  </si>
  <si>
    <t>单位：亿元</t>
  </si>
  <si>
    <t>地区</t>
  </si>
  <si>
    <t>项目名称</t>
  </si>
  <si>
    <t>领域</t>
  </si>
  <si>
    <t>备注</t>
  </si>
  <si>
    <t>总计</t>
  </si>
  <si>
    <t>补充政府性基金财力专项债务小计</t>
  </si>
  <si>
    <t>麒麟区</t>
  </si>
  <si>
    <t>靖江路改造项目</t>
  </si>
  <si>
    <t>18偿还存量债务</t>
  </si>
  <si>
    <t>环南路项目</t>
  </si>
  <si>
    <t>曲靖市麒麟职业技术学校实训基地建设</t>
  </si>
  <si>
    <t>文明城市创建、环保督察整改、重大项目建设</t>
  </si>
  <si>
    <t>第二批次小计</t>
  </si>
  <si>
    <t>麒麟区第二人民医院建设项目</t>
  </si>
  <si>
    <t>0601卫生健康</t>
  </si>
  <si>
    <t>曲靖市麒麟区西门街片区棚户区改造及配套设施建设项目</t>
  </si>
  <si>
    <t>0903棚户区改造</t>
  </si>
  <si>
    <t>麒麟区2024年国有资本经营预算收支调整简表（表十一）</t>
  </si>
  <si>
    <t>项     目</t>
  </si>
  <si>
    <t>年初预
算数</t>
  </si>
  <si>
    <t>调整
预算数</t>
  </si>
  <si>
    <t>预算数</t>
  </si>
  <si>
    <t>一、国有资本经营预算收入</t>
  </si>
  <si>
    <t>一、国有资本经营预算支出</t>
  </si>
  <si>
    <t>非税收入</t>
  </si>
  <si>
    <t>解决历史遗留问题及改革成本支出</t>
  </si>
  <si>
    <t>利润收入</t>
  </si>
  <si>
    <t>国有企业资本金注入</t>
  </si>
  <si>
    <t xml:space="preserve"> 其他国有资本经营预算企业利润收入</t>
  </si>
  <si>
    <t>国有企业政策性补贴</t>
  </si>
  <si>
    <t xml:space="preserve">         区城乡建设投资(集团)有限公司</t>
  </si>
  <si>
    <t>金融国有资本经营预算支出</t>
  </si>
  <si>
    <t xml:space="preserve">         区工业开发投资（集团）有限公司</t>
  </si>
  <si>
    <t>其他国有资金本经营预算支出</t>
  </si>
  <si>
    <t xml:space="preserve">         购买行政事业单位经营性资产经营权</t>
  </si>
  <si>
    <t>二、转移性收入</t>
  </si>
  <si>
    <t>二、转移性支出</t>
  </si>
  <si>
    <t>国有资本经营预算转移支付收入</t>
  </si>
  <si>
    <t>国有资本经营预算转移支付</t>
  </si>
  <si>
    <t>调出资金</t>
  </si>
  <si>
    <t>三、上年结转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</si>
</sst>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_-\¥* #,##0.00_-;\-\¥* #,##0.00_-;_-\¥* &quot;-&quot;??_-;_-@_-"/>
    <numFmt numFmtId="178" formatCode="0.00_);[Red]\(0.00\)"/>
    <numFmt numFmtId="179" formatCode="_ \¥* #,##0.00_ ;_ \¥* \-#,##0.00_ ;_ \¥* \-??_ ;_ @_ "/>
    <numFmt numFmtId="180" formatCode="#,##0_ ;[Red]\-#,##0\ "/>
    <numFmt numFmtId="181" formatCode="0_ "/>
    <numFmt numFmtId="182" formatCode="0_);[Red]\(0\)"/>
    <numFmt numFmtId="183" formatCode="0.00_ "/>
    <numFmt numFmtId="184" formatCode="#,##0_ "/>
    <numFmt numFmtId="185" formatCode="0;[Red]0"/>
  </numFmts>
  <fonts count="53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  <scheme val="major"/>
    </font>
    <font>
      <sz val="11"/>
      <name val="宋体"/>
      <charset val="134"/>
      <scheme val="major"/>
    </font>
    <font>
      <sz val="10"/>
      <name val="仿宋_GB2312"/>
      <charset val="134"/>
    </font>
    <font>
      <b/>
      <sz val="20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26"/>
      <name val="隶书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Times New Roman"/>
      <charset val="0"/>
    </font>
    <font>
      <sz val="12"/>
      <name val="宋体"/>
      <charset val="0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30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Arial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9" applyNumberFormat="0" applyAlignment="0" applyProtection="0">
      <alignment vertical="center"/>
    </xf>
    <xf numFmtId="0" fontId="41" fillId="6" borderId="10" applyNumberFormat="0" applyAlignment="0" applyProtection="0">
      <alignment vertical="center"/>
    </xf>
    <xf numFmtId="0" fontId="42" fillId="6" borderId="9" applyNumberFormat="0" applyAlignment="0" applyProtection="0">
      <alignment vertical="center"/>
    </xf>
    <xf numFmtId="0" fontId="43" fillId="7" borderId="11" applyNumberFormat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21" fillId="0" borderId="0" applyProtection="0"/>
    <xf numFmtId="0" fontId="6" fillId="0" borderId="0"/>
    <xf numFmtId="0" fontId="6" fillId="0" borderId="0">
      <alignment vertical="center"/>
    </xf>
    <xf numFmtId="0" fontId="21" fillId="0" borderId="0" applyProtection="0"/>
    <xf numFmtId="0" fontId="21" fillId="0" borderId="0"/>
    <xf numFmtId="0" fontId="8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176" fontId="21" fillId="0" borderId="0" applyFont="0" applyFill="0" applyBorder="0" applyAlignment="0" applyProtection="0"/>
    <xf numFmtId="0" fontId="4" fillId="0" borderId="1">
      <alignment horizontal="left" vertical="center"/>
    </xf>
    <xf numFmtId="177" fontId="21" fillId="0" borderId="0" applyProtection="0"/>
    <xf numFmtId="0" fontId="49" fillId="0" borderId="0"/>
    <xf numFmtId="49" fontId="50" fillId="0" borderId="5">
      <alignment horizontal="left" vertical="center" wrapText="1"/>
    </xf>
  </cellStyleXfs>
  <cellXfs count="235">
    <xf numFmtId="0" fontId="0" fillId="0" borderId="0" xfId="0">
      <alignment vertical="center"/>
    </xf>
    <xf numFmtId="0" fontId="1" fillId="2" borderId="0" xfId="60" applyFont="1" applyFill="1" applyBorder="1" applyAlignment="1">
      <alignment horizontal="left" vertical="center"/>
    </xf>
    <xf numFmtId="0" fontId="2" fillId="2" borderId="0" xfId="60" applyFont="1" applyFill="1" applyBorder="1" applyAlignment="1">
      <alignment horizontal="left" vertical="center"/>
    </xf>
    <xf numFmtId="0" fontId="3" fillId="2" borderId="0" xfId="60" applyFont="1" applyFill="1" applyBorder="1" applyAlignment="1">
      <alignment horizontal="left" vertical="center"/>
    </xf>
    <xf numFmtId="0" fontId="4" fillId="2" borderId="0" xfId="60" applyFont="1" applyFill="1" applyBorder="1" applyAlignment="1">
      <alignment horizontal="left" vertical="center"/>
    </xf>
    <xf numFmtId="178" fontId="4" fillId="2" borderId="0" xfId="60" applyNumberFormat="1" applyFont="1" applyFill="1" applyBorder="1" applyAlignment="1">
      <alignment horizontal="left" vertical="center"/>
    </xf>
    <xf numFmtId="0" fontId="0" fillId="2" borderId="0" xfId="0" applyFont="1" applyFill="1" applyBorder="1" applyAlignment="1">
      <alignment vertical="center"/>
    </xf>
    <xf numFmtId="0" fontId="5" fillId="0" borderId="0" xfId="55" applyFont="1" applyFill="1" applyAlignment="1">
      <alignment horizontal="center" vertical="center"/>
    </xf>
    <xf numFmtId="0" fontId="6" fillId="0" borderId="0" xfId="60" applyFont="1" applyFill="1" applyBorder="1" applyAlignment="1">
      <alignment horizontal="left" vertical="center"/>
    </xf>
    <xf numFmtId="0" fontId="6" fillId="0" borderId="0" xfId="60" applyFont="1" applyFill="1" applyBorder="1" applyAlignment="1">
      <alignment horizontal="right" vertical="center" wrapText="1"/>
    </xf>
    <xf numFmtId="0" fontId="7" fillId="0" borderId="1" xfId="60" applyFont="1" applyFill="1" applyBorder="1" applyAlignment="1">
      <alignment horizontal="center" vertical="center" wrapText="1"/>
    </xf>
    <xf numFmtId="178" fontId="7" fillId="0" borderId="1" xfId="60" applyNumberFormat="1" applyFont="1" applyFill="1" applyBorder="1" applyAlignment="1">
      <alignment horizontal="center" vertical="center" wrapText="1"/>
    </xf>
    <xf numFmtId="0" fontId="7" fillId="0" borderId="1" xfId="53" applyFont="1" applyFill="1" applyBorder="1" applyAlignment="1" applyProtection="1">
      <alignment horizontal="center" vertical="center" wrapText="1"/>
    </xf>
    <xf numFmtId="179" fontId="7" fillId="0" borderId="1" xfId="60" applyNumberFormat="1" applyFont="1" applyFill="1" applyBorder="1" applyAlignment="1">
      <alignment horizontal="left" vertical="center" wrapText="1"/>
    </xf>
    <xf numFmtId="180" fontId="7" fillId="0" borderId="1" xfId="58" applyNumberFormat="1" applyFont="1" applyFill="1" applyBorder="1" applyAlignment="1" applyProtection="1">
      <alignment horizontal="center" vertical="center"/>
    </xf>
    <xf numFmtId="181" fontId="7" fillId="0" borderId="1" xfId="60" applyNumberFormat="1" applyFont="1" applyFill="1" applyBorder="1" applyAlignment="1">
      <alignment horizontal="left" vertical="center" wrapText="1"/>
    </xf>
    <xf numFmtId="179" fontId="7" fillId="0" borderId="1" xfId="60" applyNumberFormat="1" applyFont="1" applyFill="1" applyBorder="1" applyAlignment="1">
      <alignment horizontal="left" vertical="center" wrapText="1" indent="1"/>
    </xf>
    <xf numFmtId="181" fontId="6" fillId="0" borderId="1" xfId="60" applyNumberFormat="1" applyFont="1" applyFill="1" applyBorder="1" applyAlignment="1">
      <alignment horizontal="left" vertical="center" wrapText="1" indent="1"/>
    </xf>
    <xf numFmtId="180" fontId="6" fillId="0" borderId="1" xfId="58" applyNumberFormat="1" applyFont="1" applyFill="1" applyBorder="1" applyAlignment="1" applyProtection="1">
      <alignment horizontal="center" vertical="center"/>
    </xf>
    <xf numFmtId="179" fontId="7" fillId="0" borderId="1" xfId="60" applyNumberFormat="1" applyFont="1" applyFill="1" applyBorder="1" applyAlignment="1">
      <alignment horizontal="left" vertical="center" wrapText="1" indent="2"/>
    </xf>
    <xf numFmtId="179" fontId="7" fillId="0" borderId="1" xfId="60" applyNumberFormat="1" applyFont="1" applyFill="1" applyBorder="1" applyAlignment="1">
      <alignment horizontal="left" vertical="center" wrapText="1" indent="3"/>
    </xf>
    <xf numFmtId="181" fontId="6" fillId="0" borderId="1" xfId="60" applyNumberFormat="1" applyFont="1" applyFill="1" applyBorder="1" applyAlignment="1">
      <alignment horizontal="center" vertical="center" wrapText="1"/>
    </xf>
    <xf numFmtId="181" fontId="6" fillId="0" borderId="1" xfId="60" applyNumberFormat="1" applyFont="1" applyFill="1" applyBorder="1" applyAlignment="1">
      <alignment horizontal="center" vertical="center"/>
    </xf>
    <xf numFmtId="179" fontId="6" fillId="0" borderId="1" xfId="60" applyNumberFormat="1" applyFont="1" applyFill="1" applyBorder="1" applyAlignment="1">
      <alignment horizontal="left" vertical="center" wrapText="1"/>
    </xf>
    <xf numFmtId="0" fontId="7" fillId="0" borderId="1" xfId="60" applyFont="1" applyFill="1" applyBorder="1" applyAlignment="1">
      <alignment horizontal="left" vertical="center"/>
    </xf>
    <xf numFmtId="181" fontId="7" fillId="0" borderId="1" xfId="60" applyNumberFormat="1" applyFont="1" applyFill="1" applyBorder="1" applyAlignment="1">
      <alignment horizontal="center" vertical="center"/>
    </xf>
    <xf numFmtId="181" fontId="7" fillId="0" borderId="1" xfId="60" applyNumberFormat="1" applyFont="1" applyFill="1" applyBorder="1" applyAlignment="1">
      <alignment horizontal="center" vertical="center" wrapText="1"/>
    </xf>
    <xf numFmtId="181" fontId="7" fillId="0" borderId="1" xfId="60" applyNumberFormat="1" applyFont="1" applyFill="1" applyBorder="1" applyAlignment="1">
      <alignment horizontal="left" vertical="center"/>
    </xf>
    <xf numFmtId="0" fontId="6" fillId="0" borderId="1" xfId="60" applyFont="1" applyFill="1" applyBorder="1" applyAlignment="1">
      <alignment horizontal="left" vertical="center"/>
    </xf>
    <xf numFmtId="181" fontId="6" fillId="0" borderId="1" xfId="60" applyNumberFormat="1" applyFont="1" applyFill="1" applyBorder="1" applyAlignment="1">
      <alignment horizontal="left" vertical="center"/>
    </xf>
    <xf numFmtId="178" fontId="6" fillId="0" borderId="1" xfId="60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179" fontId="6" fillId="0" borderId="1" xfId="60" applyNumberFormat="1" applyFont="1" applyFill="1" applyBorder="1" applyAlignment="1">
      <alignment horizontal="left" vertical="center" wrapText="1" indent="1"/>
    </xf>
    <xf numFmtId="182" fontId="6" fillId="0" borderId="1" xfId="60" applyNumberFormat="1" applyFont="1" applyFill="1" applyBorder="1" applyAlignment="1">
      <alignment horizontal="center" vertical="center" wrapText="1"/>
    </xf>
    <xf numFmtId="182" fontId="6" fillId="0" borderId="1" xfId="60" applyNumberFormat="1" applyFont="1" applyFill="1" applyBorder="1" applyAlignment="1">
      <alignment horizontal="center" vertical="center"/>
    </xf>
    <xf numFmtId="0" fontId="7" fillId="0" borderId="1" xfId="60" applyFont="1" applyFill="1" applyBorder="1" applyAlignment="1">
      <alignment horizontal="center" vertical="center"/>
    </xf>
    <xf numFmtId="179" fontId="7" fillId="0" borderId="1" xfId="60" applyNumberFormat="1" applyFont="1" applyFill="1" applyBorder="1" applyAlignment="1">
      <alignment horizontal="center" vertical="center" wrapText="1"/>
    </xf>
    <xf numFmtId="0" fontId="2" fillId="0" borderId="0" xfId="60" applyFont="1" applyFill="1" applyBorder="1" applyAlignment="1">
      <alignment horizontal="left" vertical="center"/>
    </xf>
    <xf numFmtId="0" fontId="8" fillId="2" borderId="0" xfId="0" applyFont="1" applyFill="1" applyBorder="1" applyAlignment="1"/>
    <xf numFmtId="0" fontId="9" fillId="2" borderId="0" xfId="0" applyFont="1" applyFill="1" applyBorder="1" applyAlignment="1"/>
    <xf numFmtId="0" fontId="6" fillId="0" borderId="0" xfId="50" applyFont="1" applyFill="1" applyAlignment="1" applyProtection="1">
      <alignment horizontal="left" vertical="center"/>
    </xf>
    <xf numFmtId="0" fontId="10" fillId="0" borderId="0" xfId="0" applyFont="1" applyFill="1" applyBorder="1" applyAlignment="1">
      <alignment vertical="center"/>
    </xf>
    <xf numFmtId="0" fontId="6" fillId="0" borderId="0" xfId="50" applyFont="1" applyFill="1" applyAlignment="1" applyProtection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83" fontId="10" fillId="0" borderId="1" xfId="0" applyNumberFormat="1" applyFont="1" applyFill="1" applyBorder="1" applyAlignment="1">
      <alignment horizontal="center" vertical="center"/>
    </xf>
    <xf numFmtId="183" fontId="12" fillId="0" borderId="1" xfId="0" applyNumberFormat="1" applyFont="1" applyFill="1" applyBorder="1" applyAlignment="1">
      <alignment horizontal="center" vertical="center" wrapText="1"/>
    </xf>
    <xf numFmtId="0" fontId="13" fillId="2" borderId="0" xfId="58" applyFont="1" applyFill="1" applyBorder="1" applyAlignment="1" applyProtection="1">
      <protection locked="0"/>
    </xf>
    <xf numFmtId="0" fontId="6" fillId="2" borderId="0" xfId="58" applyFont="1" applyFill="1" applyBorder="1" applyAlignment="1" applyProtection="1">
      <alignment vertical="center"/>
      <protection locked="0"/>
    </xf>
    <xf numFmtId="0" fontId="14" fillId="2" borderId="0" xfId="58" applyFont="1" applyFill="1" applyBorder="1" applyAlignment="1">
      <alignment vertical="center"/>
    </xf>
    <xf numFmtId="0" fontId="14" fillId="2" borderId="0" xfId="58" applyFont="1" applyFill="1" applyBorder="1" applyAlignment="1" applyProtection="1">
      <protection locked="0"/>
    </xf>
    <xf numFmtId="0" fontId="15" fillId="2" borderId="0" xfId="58" applyFont="1" applyFill="1" applyBorder="1" applyAlignment="1" applyProtection="1">
      <protection locked="0"/>
    </xf>
    <xf numFmtId="0" fontId="6" fillId="2" borderId="0" xfId="58" applyFont="1" applyFill="1" applyBorder="1" applyAlignment="1" applyProtection="1">
      <protection locked="0"/>
    </xf>
    <xf numFmtId="0" fontId="16" fillId="2" borderId="0" xfId="0" applyFont="1" applyFill="1" applyBorder="1" applyAlignment="1">
      <alignment vertical="center"/>
    </xf>
    <xf numFmtId="0" fontId="17" fillId="0" borderId="0" xfId="56" applyFont="1" applyFill="1" applyAlignment="1">
      <alignment horizontal="center" vertical="center"/>
    </xf>
    <xf numFmtId="0" fontId="6" fillId="0" borderId="0" xfId="58" applyFont="1" applyFill="1" applyBorder="1" applyAlignment="1" applyProtection="1">
      <alignment vertical="center"/>
      <protection locked="0"/>
    </xf>
    <xf numFmtId="0" fontId="6" fillId="0" borderId="0" xfId="58" applyFont="1" applyFill="1" applyBorder="1" applyAlignment="1" applyProtection="1">
      <alignment horizontal="right" vertical="center"/>
      <protection locked="0"/>
    </xf>
    <xf numFmtId="0" fontId="7" fillId="0" borderId="1" xfId="58" applyFont="1" applyFill="1" applyBorder="1" applyAlignment="1" applyProtection="1">
      <alignment horizontal="center" vertical="center"/>
      <protection locked="0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15" fillId="0" borderId="0" xfId="58" applyFont="1" applyFill="1" applyBorder="1" applyAlignment="1" applyProtection="1">
      <protection locked="0"/>
    </xf>
    <xf numFmtId="180" fontId="6" fillId="0" borderId="1" xfId="58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18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0" fillId="2" borderId="0" xfId="55" applyFont="1" applyFill="1" applyBorder="1" applyAlignment="1"/>
    <xf numFmtId="0" fontId="0" fillId="0" borderId="0" xfId="0" applyBorder="1">
      <alignment vertical="center"/>
    </xf>
    <xf numFmtId="0" fontId="0" fillId="2" borderId="0" xfId="55" applyFont="1" applyFill="1" applyBorder="1" applyAlignment="1">
      <alignment horizontal="center" vertical="center"/>
    </xf>
    <xf numFmtId="0" fontId="0" fillId="2" borderId="0" xfId="55" applyFont="1" applyFill="1" applyBorder="1" applyAlignment="1">
      <alignment wrapText="1"/>
    </xf>
    <xf numFmtId="185" fontId="0" fillId="2" borderId="0" xfId="55" applyNumberFormat="1" applyFont="1" applyFill="1" applyBorder="1" applyAlignment="1">
      <alignment horizontal="center" vertical="center"/>
    </xf>
    <xf numFmtId="0" fontId="5" fillId="0" borderId="0" xfId="55" applyFont="1" applyFill="1" applyBorder="1" applyAlignment="1">
      <alignment horizontal="center" vertical="center"/>
    </xf>
    <xf numFmtId="0" fontId="5" fillId="0" borderId="0" xfId="55" applyFont="1" applyFill="1" applyBorder="1" applyAlignment="1">
      <alignment horizontal="center" vertical="center" wrapText="1"/>
    </xf>
    <xf numFmtId="185" fontId="5" fillId="0" borderId="0" xfId="55" applyNumberFormat="1" applyFont="1" applyFill="1" applyBorder="1" applyAlignment="1">
      <alignment horizontal="center" vertical="center"/>
    </xf>
    <xf numFmtId="0" fontId="20" fillId="0" borderId="2" xfId="55" applyFont="1" applyFill="1" applyBorder="1" applyAlignment="1">
      <alignment horizontal="left" vertical="center"/>
    </xf>
    <xf numFmtId="185" fontId="20" fillId="0" borderId="2" xfId="55" applyNumberFormat="1" applyFont="1" applyFill="1" applyBorder="1" applyAlignment="1">
      <alignment horizontal="center" vertical="center"/>
    </xf>
    <xf numFmtId="0" fontId="20" fillId="0" borderId="2" xfId="55" applyFont="1" applyFill="1" applyBorder="1" applyAlignment="1">
      <alignment horizontal="right" vertical="center"/>
    </xf>
    <xf numFmtId="0" fontId="19" fillId="0" borderId="1" xfId="55" applyFont="1" applyFill="1" applyBorder="1" applyAlignment="1">
      <alignment horizontal="center" vertical="center"/>
    </xf>
    <xf numFmtId="0" fontId="19" fillId="0" borderId="1" xfId="55" applyFont="1" applyFill="1" applyBorder="1" applyAlignment="1">
      <alignment horizontal="center" vertical="center" wrapText="1"/>
    </xf>
    <xf numFmtId="185" fontId="19" fillId="0" borderId="1" xfId="55" applyNumberFormat="1" applyFont="1" applyFill="1" applyBorder="1" applyAlignment="1">
      <alignment horizontal="center" vertical="center" wrapText="1"/>
    </xf>
    <xf numFmtId="185" fontId="19" fillId="0" borderId="1" xfId="1" applyNumberFormat="1" applyFont="1" applyFill="1" applyBorder="1" applyAlignment="1">
      <alignment horizontal="center" vertical="center"/>
    </xf>
    <xf numFmtId="0" fontId="20" fillId="0" borderId="1" xfId="55" applyFont="1" applyFill="1" applyBorder="1" applyAlignment="1">
      <alignment horizontal="center" vertical="center"/>
    </xf>
    <xf numFmtId="183" fontId="6" fillId="0" borderId="1" xfId="0" applyNumberFormat="1" applyFont="1" applyFill="1" applyBorder="1" applyAlignment="1">
      <alignment horizontal="left" vertical="center" wrapText="1"/>
    </xf>
    <xf numFmtId="185" fontId="20" fillId="0" borderId="1" xfId="55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0" fontId="20" fillId="0" borderId="1" xfId="55" applyFont="1" applyFill="1" applyBorder="1" applyAlignment="1">
      <alignment horizontal="left" vertical="center" wrapText="1"/>
    </xf>
    <xf numFmtId="0" fontId="10" fillId="0" borderId="1" xfId="55" applyFont="1" applyFill="1" applyBorder="1" applyAlignment="1">
      <alignment horizontal="left" vertical="center" wrapText="1"/>
    </xf>
    <xf numFmtId="0" fontId="20" fillId="0" borderId="3" xfId="55" applyFont="1" applyFill="1" applyBorder="1" applyAlignment="1">
      <alignment horizontal="center" vertical="center"/>
    </xf>
    <xf numFmtId="0" fontId="10" fillId="0" borderId="3" xfId="55" applyFont="1" applyFill="1" applyBorder="1" applyAlignment="1">
      <alignment horizontal="left" vertical="center" wrapText="1"/>
    </xf>
    <xf numFmtId="181" fontId="6" fillId="0" borderId="3" xfId="0" applyNumberFormat="1" applyFont="1" applyFill="1" applyBorder="1" applyAlignment="1">
      <alignment horizontal="center" vertical="center" wrapText="1"/>
    </xf>
    <xf numFmtId="0" fontId="20" fillId="0" borderId="4" xfId="55" applyFont="1" applyFill="1" applyBorder="1" applyAlignment="1">
      <alignment horizontal="center" vertical="center"/>
    </xf>
    <xf numFmtId="0" fontId="20" fillId="0" borderId="4" xfId="55" applyFont="1" applyFill="1" applyBorder="1" applyAlignment="1">
      <alignment horizontal="left" vertical="center" wrapText="1"/>
    </xf>
    <xf numFmtId="185" fontId="20" fillId="0" borderId="4" xfId="55" applyNumberFormat="1" applyFont="1" applyFill="1" applyBorder="1" applyAlignment="1">
      <alignment horizontal="center" vertical="center"/>
    </xf>
    <xf numFmtId="0" fontId="16" fillId="0" borderId="0" xfId="55" applyFont="1" applyFill="1" applyBorder="1" applyAlignment="1"/>
    <xf numFmtId="0" fontId="15" fillId="0" borderId="0" xfId="55" applyFont="1" applyFill="1" applyBorder="1" applyAlignment="1"/>
    <xf numFmtId="0" fontId="21" fillId="0" borderId="0" xfId="55" applyFont="1" applyFill="1" applyBorder="1" applyAlignment="1"/>
    <xf numFmtId="0" fontId="16" fillId="0" borderId="0" xfId="55" applyFont="1" applyFill="1" applyBorder="1" applyAlignment="1">
      <alignment horizontal="center" vertical="center"/>
    </xf>
    <xf numFmtId="0" fontId="16" fillId="0" borderId="0" xfId="55" applyFont="1" applyFill="1" applyBorder="1" applyAlignment="1">
      <alignment vertical="center" wrapText="1"/>
    </xf>
    <xf numFmtId="181" fontId="16" fillId="0" borderId="0" xfId="55" applyNumberFormat="1" applyFont="1" applyFill="1" applyBorder="1" applyAlignment="1">
      <alignment horizontal="center" vertical="center"/>
    </xf>
    <xf numFmtId="0" fontId="17" fillId="0" borderId="0" xfId="55" applyFont="1" applyFill="1" applyBorder="1" applyAlignment="1">
      <alignment horizontal="center" vertical="center"/>
    </xf>
    <xf numFmtId="0" fontId="17" fillId="0" borderId="0" xfId="55" applyFont="1" applyFill="1" applyBorder="1" applyAlignment="1">
      <alignment vertical="center" wrapText="1"/>
    </xf>
    <xf numFmtId="181" fontId="17" fillId="0" borderId="0" xfId="55" applyNumberFormat="1" applyFont="1" applyFill="1" applyBorder="1" applyAlignment="1">
      <alignment horizontal="center" vertical="center"/>
    </xf>
    <xf numFmtId="0" fontId="6" fillId="0" borderId="2" xfId="55" applyFont="1" applyFill="1" applyBorder="1" applyAlignment="1">
      <alignment horizontal="left" vertical="center"/>
    </xf>
    <xf numFmtId="0" fontId="22" fillId="0" borderId="2" xfId="55" applyFont="1" applyFill="1" applyBorder="1" applyAlignment="1">
      <alignment horizontal="left" vertical="center"/>
    </xf>
    <xf numFmtId="181" fontId="22" fillId="0" borderId="2" xfId="55" applyNumberFormat="1" applyFont="1" applyFill="1" applyBorder="1" applyAlignment="1">
      <alignment horizontal="center" vertical="center"/>
    </xf>
    <xf numFmtId="0" fontId="6" fillId="0" borderId="2" xfId="55" applyFont="1" applyFill="1" applyBorder="1" applyAlignment="1">
      <alignment horizontal="right" vertical="center"/>
    </xf>
    <xf numFmtId="0" fontId="7" fillId="0" borderId="1" xfId="55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 wrapText="1"/>
    </xf>
    <xf numFmtId="181" fontId="7" fillId="0" borderId="1" xfId="55" applyNumberFormat="1" applyFont="1" applyFill="1" applyBorder="1" applyAlignment="1">
      <alignment horizontal="center" vertical="center"/>
    </xf>
    <xf numFmtId="0" fontId="7" fillId="0" borderId="1" xfId="55" applyFont="1" applyFill="1" applyBorder="1" applyAlignment="1" applyProtection="1">
      <alignment horizontal="center" vertical="center"/>
      <protection locked="0"/>
    </xf>
    <xf numFmtId="0" fontId="7" fillId="0" borderId="1" xfId="55" applyFont="1" applyFill="1" applyBorder="1" applyAlignment="1" applyProtection="1">
      <alignment horizontal="center" vertical="center" wrapText="1"/>
      <protection locked="0"/>
    </xf>
    <xf numFmtId="181" fontId="7" fillId="0" borderId="1" xfId="1" applyNumberFormat="1" applyFont="1" applyFill="1" applyBorder="1" applyAlignment="1">
      <alignment horizontal="center" vertical="center"/>
    </xf>
    <xf numFmtId="0" fontId="6" fillId="0" borderId="1" xfId="55" applyFont="1" applyFill="1" applyBorder="1" applyAlignment="1" applyProtection="1">
      <alignment horizontal="center" vertical="center"/>
      <protection locked="0"/>
    </xf>
    <xf numFmtId="49" fontId="6" fillId="0" borderId="5" xfId="63" applyNumberFormat="1" applyFont="1" applyFill="1" applyBorder="1">
      <alignment horizontal="left" vertical="center" wrapText="1"/>
    </xf>
    <xf numFmtId="181" fontId="6" fillId="0" borderId="1" xfId="55" applyNumberFormat="1" applyFont="1" applyFill="1" applyBorder="1" applyAlignment="1">
      <alignment horizontal="center" vertical="center" wrapText="1"/>
    </xf>
    <xf numFmtId="181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181" fontId="10" fillId="0" borderId="1" xfId="55" applyNumberFormat="1" applyFont="1" applyFill="1" applyBorder="1" applyAlignment="1">
      <alignment horizontal="center" vertical="center"/>
    </xf>
    <xf numFmtId="49" fontId="6" fillId="0" borderId="5" xfId="63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63" applyNumberFormat="1" applyFont="1" applyFill="1" applyBorder="1">
      <alignment horizontal="left" vertical="center" wrapText="1"/>
    </xf>
    <xf numFmtId="49" fontId="6" fillId="0" borderId="1" xfId="63" applyNumberFormat="1" applyFont="1" applyFill="1" applyBorder="1" applyAlignment="1">
      <alignment horizontal="left" vertical="center" wrapText="1"/>
    </xf>
    <xf numFmtId="181" fontId="6" fillId="0" borderId="4" xfId="55" applyNumberFormat="1" applyFont="1" applyFill="1" applyBorder="1" applyAlignment="1">
      <alignment horizontal="center" vertical="center" wrapText="1"/>
    </xf>
    <xf numFmtId="0" fontId="23" fillId="0" borderId="0" xfId="55" applyFont="1" applyFill="1" applyBorder="1" applyAlignment="1"/>
    <xf numFmtId="0" fontId="0" fillId="0" borderId="0" xfId="55" applyFont="1" applyFill="1" applyBorder="1" applyAlignment="1"/>
    <xf numFmtId="0" fontId="24" fillId="0" borderId="0" xfId="55" applyFont="1" applyFill="1" applyBorder="1" applyAlignment="1"/>
    <xf numFmtId="0" fontId="0" fillId="0" borderId="0" xfId="55" applyFont="1" applyFill="1" applyAlignment="1"/>
    <xf numFmtId="0" fontId="0" fillId="0" borderId="0" xfId="55" applyFont="1" applyFill="1" applyBorder="1" applyAlignment="1">
      <alignment horizontal="center" vertical="center"/>
    </xf>
    <xf numFmtId="0" fontId="0" fillId="0" borderId="0" xfId="55" applyFont="1" applyFill="1" applyBorder="1" applyAlignment="1">
      <alignment horizontal="left" vertical="center" wrapText="1"/>
    </xf>
    <xf numFmtId="185" fontId="0" fillId="0" borderId="0" xfId="55" applyNumberFormat="1" applyFont="1" applyFill="1" applyBorder="1" applyAlignment="1">
      <alignment horizontal="center" vertical="center"/>
    </xf>
    <xf numFmtId="0" fontId="0" fillId="0" borderId="0" xfId="55" applyFont="1" applyFill="1" applyBorder="1" applyAlignment="1">
      <alignment wrapText="1"/>
    </xf>
    <xf numFmtId="0" fontId="17" fillId="0" borderId="0" xfId="55" applyFont="1" applyFill="1" applyBorder="1" applyAlignment="1" applyProtection="1">
      <alignment horizontal="center" vertical="center"/>
      <protection locked="0"/>
    </xf>
    <xf numFmtId="0" fontId="17" fillId="0" borderId="0" xfId="55" applyFont="1" applyFill="1" applyBorder="1" applyAlignment="1" applyProtection="1">
      <alignment horizontal="left" vertical="center" wrapText="1"/>
      <protection locked="0"/>
    </xf>
    <xf numFmtId="185" fontId="17" fillId="0" borderId="0" xfId="55" applyNumberFormat="1" applyFont="1" applyFill="1" applyBorder="1" applyAlignment="1" applyProtection="1">
      <alignment horizontal="center" vertical="center"/>
      <protection locked="0"/>
    </xf>
    <xf numFmtId="0" fontId="17" fillId="0" borderId="0" xfId="55" applyFont="1" applyFill="1" applyBorder="1" applyAlignment="1" applyProtection="1">
      <alignment horizontal="center" vertical="center" wrapText="1"/>
      <protection locked="0"/>
    </xf>
    <xf numFmtId="0" fontId="6" fillId="0" borderId="2" xfId="55" applyFont="1" applyFill="1" applyBorder="1" applyAlignment="1" applyProtection="1">
      <alignment horizontal="left" vertical="center"/>
      <protection locked="0"/>
    </xf>
    <xf numFmtId="0" fontId="6" fillId="0" borderId="2" xfId="55" applyFont="1" applyFill="1" applyBorder="1" applyAlignment="1" applyProtection="1">
      <alignment horizontal="left" vertical="center" wrapText="1"/>
      <protection locked="0"/>
    </xf>
    <xf numFmtId="185" fontId="6" fillId="0" borderId="0" xfId="55" applyNumberFormat="1" applyFont="1" applyFill="1" applyBorder="1" applyAlignment="1" applyProtection="1">
      <alignment horizontal="center" vertical="center"/>
      <protection locked="0"/>
    </xf>
    <xf numFmtId="0" fontId="6" fillId="0" borderId="0" xfId="55" applyFont="1" applyFill="1" applyBorder="1" applyAlignment="1" applyProtection="1">
      <alignment horizontal="right" vertical="center" wrapText="1"/>
      <protection locked="0"/>
    </xf>
    <xf numFmtId="185" fontId="7" fillId="0" borderId="1" xfId="55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55" applyFont="1" applyFill="1" applyBorder="1" applyAlignment="1" applyProtection="1">
      <alignment horizontal="left" vertical="center" wrapText="1"/>
      <protection locked="0"/>
    </xf>
    <xf numFmtId="0" fontId="10" fillId="0" borderId="1" xfId="55" applyFont="1" applyFill="1" applyBorder="1" applyAlignment="1">
      <alignment horizontal="center" vertical="center" wrapText="1"/>
    </xf>
    <xf numFmtId="181" fontId="20" fillId="0" borderId="1" xfId="55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20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right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84" fontId="19" fillId="0" borderId="1" xfId="0" applyNumberFormat="1" applyFont="1" applyFill="1" applyBorder="1" applyAlignment="1">
      <alignment vertical="center"/>
    </xf>
    <xf numFmtId="184" fontId="20" fillId="0" borderId="1" xfId="0" applyNumberFormat="1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horizontal="left" vertical="center" wrapText="1"/>
      <protection locked="0"/>
    </xf>
    <xf numFmtId="184" fontId="6" fillId="0" borderId="1" xfId="1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distributed"/>
      <protection locked="0"/>
    </xf>
    <xf numFmtId="4" fontId="6" fillId="0" borderId="1" xfId="0" applyNumberFormat="1" applyFont="1" applyFill="1" applyBorder="1" applyAlignment="1" applyProtection="1">
      <alignment horizontal="left" vertical="distributed"/>
      <protection locked="0"/>
    </xf>
    <xf numFmtId="49" fontId="6" fillId="0" borderId="1" xfId="0" applyNumberFormat="1" applyFont="1" applyFill="1" applyBorder="1" applyAlignment="1" applyProtection="1">
      <alignment horizontal="left" vertical="distributed" wrapText="1"/>
      <protection locked="0"/>
    </xf>
    <xf numFmtId="184" fontId="6" fillId="0" borderId="1" xfId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left" vertical="distributed"/>
      <protection locked="0"/>
    </xf>
    <xf numFmtId="184" fontId="19" fillId="0" borderId="1" xfId="1" applyNumberFormat="1" applyFont="1" applyFill="1" applyBorder="1" applyAlignment="1">
      <alignment horizontal="center" vertical="center"/>
    </xf>
    <xf numFmtId="184" fontId="7" fillId="0" borderId="1" xfId="1" applyNumberFormat="1" applyFont="1" applyFill="1" applyBorder="1" applyAlignment="1">
      <alignment horizontal="center" vertical="center"/>
    </xf>
    <xf numFmtId="184" fontId="7" fillId="0" borderId="1" xfId="1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distributed"/>
      <protection locked="0"/>
    </xf>
    <xf numFmtId="0" fontId="1" fillId="3" borderId="0" xfId="52" applyFont="1" applyFill="1" applyAlignment="1">
      <alignment vertical="center"/>
    </xf>
    <xf numFmtId="0" fontId="28" fillId="3" borderId="0" xfId="52" applyFont="1" applyFill="1" applyAlignment="1">
      <alignment vertical="center"/>
    </xf>
    <xf numFmtId="0" fontId="15" fillId="3" borderId="0" xfId="52" applyFont="1" applyFill="1" applyAlignment="1">
      <alignment vertical="center"/>
    </xf>
    <xf numFmtId="0" fontId="14" fillId="3" borderId="0" xfId="52" applyFont="1" applyFill="1" applyAlignment="1">
      <alignment vertical="center"/>
    </xf>
    <xf numFmtId="0" fontId="15" fillId="3" borderId="0" xfId="52" applyFont="1" applyFill="1" applyAlignment="1">
      <alignment vertical="center" wrapText="1"/>
    </xf>
    <xf numFmtId="0" fontId="6" fillId="3" borderId="0" xfId="52" applyFont="1" applyFill="1" applyAlignment="1">
      <alignment vertical="center"/>
    </xf>
    <xf numFmtId="0" fontId="6" fillId="3" borderId="0" xfId="52" applyFont="1" applyFill="1" applyAlignment="1">
      <alignment horizontal="center" vertical="center"/>
    </xf>
    <xf numFmtId="0" fontId="17" fillId="0" borderId="0" xfId="52" applyNumberFormat="1" applyFont="1" applyFill="1" applyAlignment="1" applyProtection="1">
      <alignment horizontal="center" vertical="center"/>
    </xf>
    <xf numFmtId="0" fontId="6" fillId="0" borderId="0" xfId="53" applyFont="1" applyFill="1" applyAlignment="1">
      <alignment horizontal="left" vertical="center"/>
    </xf>
    <xf numFmtId="0" fontId="6" fillId="0" borderId="0" xfId="53" applyFont="1" applyFill="1" applyAlignment="1">
      <alignment vertical="center"/>
    </xf>
    <xf numFmtId="0" fontId="6" fillId="0" borderId="0" xfId="52" applyFont="1" applyFill="1" applyBorder="1" applyAlignment="1">
      <alignment vertical="center"/>
    </xf>
    <xf numFmtId="0" fontId="6" fillId="0" borderId="0" xfId="52" applyFont="1" applyFill="1" applyBorder="1" applyAlignment="1">
      <alignment horizontal="right" vertical="center"/>
    </xf>
    <xf numFmtId="181" fontId="7" fillId="0" borderId="1" xfId="53" applyNumberFormat="1" applyFont="1" applyFill="1" applyBorder="1" applyAlignment="1" applyProtection="1">
      <alignment horizontal="left" vertical="center"/>
      <protection locked="0"/>
    </xf>
    <xf numFmtId="184" fontId="7" fillId="0" borderId="1" xfId="52" applyNumberFormat="1" applyFont="1" applyFill="1" applyBorder="1" applyAlignment="1" applyProtection="1">
      <alignment horizontal="center" vertical="center" shrinkToFit="1"/>
      <protection locked="0"/>
    </xf>
    <xf numFmtId="3" fontId="6" fillId="0" borderId="1" xfId="53" applyNumberFormat="1" applyFont="1" applyFill="1" applyBorder="1" applyAlignment="1" applyProtection="1">
      <alignment horizontal="left" vertical="center"/>
    </xf>
    <xf numFmtId="18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84" fontId="6" fillId="0" borderId="1" xfId="52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53" applyNumberFormat="1" applyFont="1" applyFill="1" applyBorder="1" applyAlignment="1" applyProtection="1">
      <alignment horizontal="left" vertical="center"/>
    </xf>
    <xf numFmtId="0" fontId="6" fillId="0" borderId="1" xfId="52" applyFont="1" applyFill="1" applyBorder="1" applyAlignment="1">
      <alignment horizontal="center" vertical="center"/>
    </xf>
    <xf numFmtId="3" fontId="6" fillId="0" borderId="1" xfId="53" applyNumberFormat="1" applyFont="1" applyFill="1" applyBorder="1" applyAlignment="1" applyProtection="1">
      <alignment horizontal="left" vertical="center" wrapText="1"/>
    </xf>
    <xf numFmtId="18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53" applyNumberFormat="1" applyFont="1" applyFill="1" applyBorder="1" applyAlignment="1" applyProtection="1">
      <alignment horizontal="left" vertical="center"/>
    </xf>
    <xf numFmtId="184" fontId="6" fillId="0" borderId="1" xfId="52" applyNumberFormat="1" applyFont="1" applyFill="1" applyBorder="1" applyAlignment="1" applyProtection="1">
      <alignment horizontal="center" vertical="center" wrapText="1" shrinkToFit="1"/>
      <protection locked="0"/>
    </xf>
    <xf numFmtId="3" fontId="7" fillId="0" borderId="1" xfId="53" applyNumberFormat="1" applyFont="1" applyFill="1" applyBorder="1" applyAlignment="1" applyProtection="1">
      <alignment horizontal="left" vertical="center" wrapText="1"/>
    </xf>
    <xf numFmtId="3" fontId="7" fillId="0" borderId="1" xfId="53" applyNumberFormat="1" applyFont="1" applyFill="1" applyBorder="1" applyAlignment="1" applyProtection="1">
      <alignment horizontal="center" vertical="center"/>
    </xf>
    <xf numFmtId="0" fontId="13" fillId="2" borderId="0" xfId="58" applyFont="1" applyFill="1" applyAlignment="1" applyProtection="1">
      <protection locked="0"/>
    </xf>
    <xf numFmtId="0" fontId="6" fillId="2" borderId="0" xfId="58" applyFont="1" applyFill="1" applyAlignment="1">
      <alignment vertical="center"/>
    </xf>
    <xf numFmtId="0" fontId="6" fillId="2" borderId="0" xfId="58" applyFont="1" applyFill="1">
      <alignment vertical="center"/>
    </xf>
    <xf numFmtId="0" fontId="6" fillId="2" borderId="0" xfId="58" applyFont="1" applyFill="1" applyAlignment="1" applyProtection="1">
      <protection locked="0"/>
    </xf>
    <xf numFmtId="0" fontId="29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180" fontId="30" fillId="0" borderId="2" xfId="58" applyNumberFormat="1" applyFont="1" applyFill="1" applyBorder="1" applyAlignment="1" applyProtection="1">
      <alignment vertical="center"/>
      <protection locked="0"/>
    </xf>
    <xf numFmtId="0" fontId="31" fillId="0" borderId="2" xfId="58" applyFont="1" applyFill="1" applyBorder="1" applyAlignment="1" applyProtection="1">
      <alignment vertical="center"/>
      <protection locked="0"/>
    </xf>
    <xf numFmtId="0" fontId="6" fillId="0" borderId="2" xfId="58" applyFont="1" applyFill="1" applyBorder="1" applyAlignment="1" applyProtection="1">
      <alignment horizontal="right" vertical="center"/>
      <protection locked="0"/>
    </xf>
    <xf numFmtId="0" fontId="6" fillId="0" borderId="1" xfId="58" applyFont="1" applyFill="1" applyBorder="1" applyAlignment="1" applyProtection="1">
      <alignment vertical="center"/>
      <protection locked="0"/>
    </xf>
    <xf numFmtId="0" fontId="7" fillId="0" borderId="1" xfId="58" applyFont="1" applyFill="1" applyBorder="1" applyAlignment="1" applyProtection="1">
      <alignment vertical="center"/>
      <protection locked="0"/>
    </xf>
    <xf numFmtId="180" fontId="7" fillId="0" borderId="1" xfId="58" applyNumberFormat="1" applyFont="1" applyFill="1" applyBorder="1" applyAlignment="1" applyProtection="1">
      <alignment vertical="center"/>
    </xf>
    <xf numFmtId="180" fontId="6" fillId="0" borderId="1" xfId="58" applyNumberFormat="1" applyFont="1" applyFill="1" applyBorder="1" applyAlignment="1" applyProtection="1">
      <alignment vertical="center"/>
      <protection locked="0"/>
    </xf>
    <xf numFmtId="0" fontId="6" fillId="0" borderId="0" xfId="58" applyFont="1" applyFill="1" applyAlignment="1">
      <alignment vertical="center" wrapText="1"/>
    </xf>
    <xf numFmtId="0" fontId="7" fillId="0" borderId="1" xfId="58" applyFont="1" applyFill="1" applyBorder="1" applyAlignment="1" applyProtection="1">
      <alignment horizontal="left" vertical="center" indent="1"/>
      <protection locked="0"/>
    </xf>
    <xf numFmtId="0" fontId="6" fillId="0" borderId="1" xfId="58" applyFont="1" applyFill="1" applyBorder="1" applyAlignment="1" applyProtection="1">
      <alignment horizontal="left" vertical="center" indent="2"/>
      <protection locked="0"/>
    </xf>
    <xf numFmtId="180" fontId="6" fillId="0" borderId="1" xfId="0" applyNumberFormat="1" applyFont="1" applyFill="1" applyBorder="1" applyAlignment="1" applyProtection="1">
      <alignment vertical="center"/>
      <protection locked="0"/>
    </xf>
    <xf numFmtId="180" fontId="7" fillId="0" borderId="1" xfId="58" applyNumberFormat="1" applyFont="1" applyFill="1" applyBorder="1" applyAlignment="1" applyProtection="1">
      <alignment vertical="center"/>
      <protection locked="0"/>
    </xf>
    <xf numFmtId="0" fontId="6" fillId="0" borderId="1" xfId="58" applyFont="1" applyFill="1" applyBorder="1" applyAlignment="1" applyProtection="1">
      <alignment horizontal="left" vertical="center" indent="1"/>
      <protection locked="0"/>
    </xf>
    <xf numFmtId="0" fontId="10" fillId="0" borderId="1" xfId="58" applyFont="1" applyFill="1" applyBorder="1" applyAlignment="1" applyProtection="1">
      <alignment horizontal="left" vertical="center" indent="2"/>
      <protection locked="0"/>
    </xf>
    <xf numFmtId="0" fontId="6" fillId="0" borderId="1" xfId="58" applyFont="1" applyFill="1" applyBorder="1" applyAlignment="1" applyProtection="1">
      <protection locked="0"/>
    </xf>
    <xf numFmtId="0" fontId="10" fillId="0" borderId="1" xfId="58" applyFont="1" applyFill="1" applyBorder="1" applyAlignment="1" applyProtection="1">
      <alignment horizontal="left" vertical="center" wrapText="1" indent="2"/>
      <protection locked="0"/>
    </xf>
    <xf numFmtId="0" fontId="6" fillId="0" borderId="1" xfId="58" applyFont="1" applyFill="1" applyBorder="1" applyAlignment="1" applyProtection="1">
      <alignment horizontal="left" vertical="center" wrapText="1" indent="2"/>
      <protection locked="0"/>
    </xf>
    <xf numFmtId="0" fontId="7" fillId="0" borderId="3" xfId="58" applyFont="1" applyFill="1" applyBorder="1" applyAlignment="1" applyProtection="1">
      <alignment horizontal="center" vertical="center"/>
      <protection locked="0"/>
    </xf>
    <xf numFmtId="0" fontId="6" fillId="0" borderId="3" xfId="58" applyFont="1" applyFill="1" applyBorder="1" applyAlignment="1" applyProtection="1">
      <alignment horizontal="center"/>
      <protection locked="0"/>
    </xf>
    <xf numFmtId="0" fontId="7" fillId="0" borderId="4" xfId="58" applyFont="1" applyFill="1" applyBorder="1" applyAlignment="1" applyProtection="1">
      <alignment vertical="center"/>
      <protection locked="0"/>
    </xf>
    <xf numFmtId="0" fontId="6" fillId="0" borderId="4" xfId="58" applyFont="1" applyFill="1" applyBorder="1" applyAlignment="1" applyProtection="1">
      <alignment horizontal="center"/>
      <protection locked="0"/>
    </xf>
    <xf numFmtId="180" fontId="6" fillId="0" borderId="1" xfId="58" applyNumberFormat="1" applyFont="1" applyFill="1" applyBorder="1" applyAlignment="1" applyProtection="1">
      <alignment vertical="center"/>
    </xf>
    <xf numFmtId="0" fontId="6" fillId="0" borderId="1" xfId="58" applyFont="1" applyFill="1" applyBorder="1" applyAlignment="1" applyProtection="1">
      <alignment vertical="center" wrapText="1"/>
      <protection locked="0"/>
    </xf>
    <xf numFmtId="0" fontId="6" fillId="0" borderId="0" xfId="58" applyFont="1" applyFill="1">
      <alignment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_2007年云南省向人大报送政府收支预算表格式编制过程表 2" xfId="50"/>
    <cellStyle name="千位分隔 12" xfId="51"/>
    <cellStyle name="常规_录入表" xfId="52"/>
    <cellStyle name="常规 2_2016预算执行及2017地方财政预算（草案）2.11" xfId="53"/>
    <cellStyle name="常规 10" xfId="54"/>
    <cellStyle name="常规 2" xfId="55"/>
    <cellStyle name="常规 23" xfId="56"/>
    <cellStyle name="常规 3" xfId="57"/>
    <cellStyle name="常规 4 2" xfId="58"/>
    <cellStyle name="千位分隔 2 2" xfId="59"/>
    <cellStyle name="常规 4 3" xfId="60"/>
    <cellStyle name="货币 2" xfId="61"/>
    <cellStyle name="Normal" xfId="62"/>
    <cellStyle name="TextStyle" xfId="63"/>
  </cellStyles>
  <dxfs count="3">
    <dxf>
      <font>
        <color indexed="9"/>
      </font>
    </dxf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</dxf>
  </dxfs>
  <tableStyles count="0" defaultTableStyle="TableStyleMedium2"/>
  <colors>
    <mruColors>
      <color rgb="00EDEDED"/>
      <color rgb="00FFFFFF"/>
      <color rgb="00E2EFDA"/>
      <color rgb="00B4C6E7"/>
      <color rgb="00D9E1F2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8.xml"/><Relationship Id="rId18" Type="http://schemas.openxmlformats.org/officeDocument/2006/relationships/externalLink" Target="externalLinks/externalLink7.xml"/><Relationship Id="rId17" Type="http://schemas.openxmlformats.org/officeDocument/2006/relationships/externalLink" Target="externalLinks/externalLink6.xml"/><Relationship Id="rId1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4.xml"/><Relationship Id="rId14" Type="http://schemas.openxmlformats.org/officeDocument/2006/relationships/externalLink" Target="externalLinks/externalLink3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sasac.gov.cn\Documents%20and%20Settings\ciic\Local%20Settings\Temporary%20Internet%20Files\Content.Outlook\OGJUN9UM\DOCUME~1\ADMINI~1\LOCALS~1\Temp\Rar$DI18.47390\COMR-CH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sasac.gov.cn\Documents%20and%20Settings\hr.zhangxin\Local%20Settings\Temporary%20Internet%20Files\Content.Outlook\3INW1839\hrques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sasac.gov.cn\n1180\n1566\n259655\n260345\n1169121\n7529697.files\&#20013;&#26234;&#34218;&#37228;_&#20449;&#35802;&#20154;&#23551;&#20445;&#38505;&#26377;&#38480;&#20844;&#21496;&#19978;&#28023;&#20998;&#20844;&#21496;(&#34218;&#37228;&#38382;&#21367;)_20100628171329609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sasac.gov.cn\&#36827;&#34892;&#20013;&#39033;&#30446;\&#35843;&#30740;\&#22269;&#36164;&#22996;\&#22269;&#36164;&#22996;&#30417;&#31649;&#20225;&#19994;&#34218;&#37228;&#35843;&#30740;&#36164;&#26009;\2009&#24180;&#20154;&#31038;&#23616;&#32508;&#21512;&#32479;&#35745;&#24180;&#25253;\2009&#24180;&#19978;&#28023;&#20154;&#20445;&#23616;&#34218;&#37228;&#35843;&#30740;&#25253;&#34920;-3&#3129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sasac.gov.cn\Documents%20and%20Settings\Administrator\Local%20Settings\Temporary%20Internet%20Files\&#22830;&#20225;&#35843;&#30740;\&#22269;&#36164;&#22996;&#22830;&#20225;&#34218;&#37228;&#35843;&#30740;&#38382;&#21367;2.0-2&#3129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sasac.gov.cn\n1180\n1566\n259655\n260345\n1169121\n7529697.files\&#26700;&#38754;\&#26032;&#35745;&#21010;\&#20154;&#20107;&#23616;&#27965;&#35848;\&#35843;&#30740;&#38382;&#21367;&#35774;&#35745;\&#22269;&#36164;&#22996;&#22830;&#20225;&#34218;&#37228;&#35843;&#30740;&#38382;&#21367;2.0-2&#3129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sasac.gov.cn\n1180\n1566\n259655\n260345\n1169121\n7529697.files\&#26700;&#38754;\&#26032;&#35745;&#21010;\&#20154;&#20107;&#23616;&#27965;&#35848;\&#35843;&#30740;&#38382;&#21367;&#35774;&#35745;\2009&#24180;&#20154;&#20445;&#23616;&#34218;&#37228;&#35843;&#30740;&#25253;&#3492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sasac.gov.cn\&#36827;&#34892;&#20013;&#39033;&#30446;\&#35843;&#30740;\&#22269;&#36164;&#22996;\&#22269;&#36164;&#22996;&#30417;&#31649;&#20225;&#19994;&#34218;&#37228;&#35843;&#30740;&#36164;&#26009;\&#22830;&#20225;&#31119;&#21033;&#35843;&#30740;\&#38382;&#21367;&#35774;&#35745;4&#26399;\&#38468;&#34920;&#19968;&#65306;08-09&#24180;&#24230;&#20013;&#22830;&#20225;&#19994;&#31119;&#21033;&#29366;&#20917;&#35843;&#26597;-&#38598;&#22242;&#19978;&#20132;&#38382;&#2136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Introduction"/>
      <sheetName val="Contact Information"/>
      <sheetName val="Company Information"/>
      <sheetName val="Unit Information"/>
      <sheetName val="IPD"/>
      <sheetName val="In Conclusion"/>
      <sheetName val="Sheet1"/>
      <sheetName val="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Introduction"/>
      <sheetName val="Contact Information"/>
      <sheetName val="Company Information"/>
      <sheetName val="Pay policy"/>
      <sheetName val="benefits"/>
      <sheetName val="New graduate"/>
      <sheetName val="IPD"/>
      <sheetName val="劳务工政策"/>
      <sheetName val="劳务工薪资"/>
      <sheetName val="feedback"/>
      <sheetName val="co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Home "/>
      <sheetName val="Company Information"/>
      <sheetName val="Pay Policy"/>
      <sheetName val="Benifits Policy"/>
      <sheetName val="Performance &amp; Development"/>
      <sheetName val="Positions Data"/>
      <sheetName val="劳务工政策"/>
      <sheetName val="劳务工薪酬数据"/>
      <sheetName val="问卷说明"/>
      <sheetName val="选择选项"/>
      <sheetName val="行业分类国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主页"/>
      <sheetName val="公司信息"/>
      <sheetName val="薪酬政策"/>
      <sheetName val="管理、专业人员工资"/>
      <sheetName val="生产技能工资"/>
      <sheetName val="填写说明"/>
      <sheetName val="管理、专业人员职位信息"/>
      <sheetName val="生产技能工资职位信息"/>
      <sheetName val="行业分类国标"/>
      <sheetName val="选择选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主页"/>
      <sheetName val="集团总部薪酬-附表一"/>
      <sheetName val="二级子公司-附表二"/>
      <sheetName val="调研说明"/>
      <sheetName val="职位说明"/>
      <sheetName val="行业分类"/>
      <sheetName val="代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主页"/>
      <sheetName val="集团总部薪酬-附表一"/>
      <sheetName val="二级子公司-附表二"/>
      <sheetName val="调研说明"/>
      <sheetName val="职位说明"/>
      <sheetName val="行业分类"/>
      <sheetName val="代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主页"/>
      <sheetName val="公司信息"/>
      <sheetName val="薪酬政策"/>
      <sheetName val="人工成本"/>
      <sheetName val="填写说明"/>
      <sheetName val="行业分类国标"/>
      <sheetName val="选择选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主页"/>
      <sheetName val="集团整体数据"/>
      <sheetName val="集团总部机关福利"/>
      <sheetName val="集团整体补贴及其他福利"/>
      <sheetName val="填写说明"/>
      <sheetName val="行业分类"/>
      <sheetName val="代码"/>
      <sheetName val="职工定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59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D16" sqref="D16"/>
    </sheetView>
  </sheetViews>
  <sheetFormatPr defaultColWidth="10" defaultRowHeight="15" outlineLevelCol="5"/>
  <cols>
    <col min="1" max="1" width="60" style="208" customWidth="1"/>
    <col min="2" max="2" width="15.1272727272727" style="208" customWidth="1"/>
    <col min="3" max="3" width="38.7545454545455" style="208" customWidth="1"/>
    <col min="4" max="4" width="17.6272727272727" style="208" customWidth="1"/>
    <col min="5" max="5" width="10" style="207"/>
    <col min="6" max="6" width="50.7545454545455" style="207" customWidth="1"/>
    <col min="7" max="16384" width="10" style="207"/>
  </cols>
  <sheetData>
    <row r="1" s="205" customFormat="1" ht="35" customHeight="1" spans="1:4">
      <c r="A1" s="209" t="s">
        <v>0</v>
      </c>
      <c r="B1" s="209"/>
      <c r="C1" s="209"/>
      <c r="D1" s="209"/>
    </row>
    <row r="2" s="206" customFormat="1" ht="25" customHeight="1" spans="1:4">
      <c r="A2" s="210" t="s">
        <v>1</v>
      </c>
      <c r="B2" s="211"/>
      <c r="C2" s="212"/>
      <c r="D2" s="213" t="s">
        <v>2</v>
      </c>
    </row>
    <row r="3" s="207" customFormat="1" ht="26" customHeight="1" spans="1:4">
      <c r="A3" s="58" t="s">
        <v>3</v>
      </c>
      <c r="B3" s="58" t="s">
        <v>4</v>
      </c>
      <c r="C3" s="58" t="s">
        <v>5</v>
      </c>
      <c r="D3" s="58" t="s">
        <v>4</v>
      </c>
    </row>
    <row r="4" s="207" customFormat="1" ht="18" customHeight="1" spans="1:4">
      <c r="A4" s="58" t="s">
        <v>6</v>
      </c>
      <c r="B4" s="214"/>
      <c r="C4" s="58" t="s">
        <v>7</v>
      </c>
      <c r="D4" s="214"/>
    </row>
    <row r="5" ht="18" customHeight="1" spans="1:4">
      <c r="A5" s="215" t="s">
        <v>8</v>
      </c>
      <c r="B5" s="216">
        <f>SUM(B6,B7,B42,B43,B44,B45)</f>
        <v>535588</v>
      </c>
      <c r="C5" s="215" t="s">
        <v>8</v>
      </c>
      <c r="D5" s="216">
        <f>SUM(D6,D7,D8,D9:D10)</f>
        <v>223345</v>
      </c>
    </row>
    <row r="6" ht="18" customHeight="1" spans="1:4">
      <c r="A6" s="214" t="s">
        <v>9</v>
      </c>
      <c r="B6" s="217">
        <f>189165+15246</f>
        <v>204411</v>
      </c>
      <c r="C6" s="214" t="s">
        <v>10</v>
      </c>
      <c r="D6" s="217">
        <f>88384+20303</f>
        <v>108687</v>
      </c>
    </row>
    <row r="7" spans="1:6">
      <c r="A7" s="214" t="s">
        <v>11</v>
      </c>
      <c r="B7" s="216">
        <f>B8+B14+B41</f>
        <v>251097</v>
      </c>
      <c r="C7" s="214" t="s">
        <v>11</v>
      </c>
      <c r="D7" s="217">
        <f>7906+1993+350</f>
        <v>10249</v>
      </c>
      <c r="F7" s="218"/>
    </row>
    <row r="8" ht="18" customHeight="1" spans="1:4">
      <c r="A8" s="219" t="s">
        <v>12</v>
      </c>
      <c r="B8" s="216">
        <f>SUM(B9:B13)</f>
        <v>23758</v>
      </c>
      <c r="C8" s="214" t="s">
        <v>13</v>
      </c>
      <c r="D8" s="217">
        <v>11209</v>
      </c>
    </row>
    <row r="9" ht="18" customHeight="1" spans="1:4">
      <c r="A9" s="220" t="s">
        <v>14</v>
      </c>
      <c r="B9" s="221">
        <v>2285</v>
      </c>
      <c r="C9" s="214" t="s">
        <v>15</v>
      </c>
      <c r="D9" s="217"/>
    </row>
    <row r="10" ht="18" customHeight="1" spans="1:4">
      <c r="A10" s="220" t="s">
        <v>16</v>
      </c>
      <c r="B10" s="221">
        <v>1639</v>
      </c>
      <c r="C10" s="214" t="s">
        <v>17</v>
      </c>
      <c r="D10" s="217">
        <f>93200</f>
        <v>93200</v>
      </c>
    </row>
    <row r="11" ht="18" customHeight="1" spans="1:4">
      <c r="A11" s="220" t="s">
        <v>18</v>
      </c>
      <c r="B11" s="221">
        <v>4</v>
      </c>
      <c r="C11" s="215" t="s">
        <v>19</v>
      </c>
      <c r="D11" s="222">
        <f>SUM(D12:D15)</f>
        <v>202646</v>
      </c>
    </row>
    <row r="12" ht="18" customHeight="1" spans="1:4">
      <c r="A12" s="220" t="s">
        <v>20</v>
      </c>
      <c r="B12" s="221">
        <v>19830</v>
      </c>
      <c r="C12" s="214" t="s">
        <v>21</v>
      </c>
      <c r="D12" s="217">
        <v>141993</v>
      </c>
    </row>
    <row r="13" s="207" customFormat="1" ht="18" customHeight="1" spans="1:4">
      <c r="A13" s="220" t="s">
        <v>22</v>
      </c>
      <c r="B13" s="221"/>
      <c r="C13" s="214" t="s">
        <v>23</v>
      </c>
      <c r="D13" s="217">
        <v>2250</v>
      </c>
    </row>
    <row r="14" ht="18" customHeight="1" spans="1:4">
      <c r="A14" s="219" t="s">
        <v>24</v>
      </c>
      <c r="B14" s="216">
        <f>ROUND(SUM(B15:B40),0)</f>
        <v>172871</v>
      </c>
      <c r="C14" s="214" t="s">
        <v>25</v>
      </c>
      <c r="D14" s="217">
        <v>42303</v>
      </c>
    </row>
    <row r="15" ht="18" customHeight="1" spans="1:4">
      <c r="A15" s="220" t="s">
        <v>26</v>
      </c>
      <c r="B15" s="221"/>
      <c r="C15" s="214" t="s">
        <v>27</v>
      </c>
      <c r="D15" s="217">
        <v>16100</v>
      </c>
    </row>
    <row r="16" ht="18" customHeight="1" spans="1:4">
      <c r="A16" s="220" t="s">
        <v>28</v>
      </c>
      <c r="B16" s="221"/>
      <c r="C16" s="215" t="s">
        <v>29</v>
      </c>
      <c r="D16" s="216">
        <f>SUM(D5-D11)</f>
        <v>20699</v>
      </c>
    </row>
    <row r="17" ht="18" customHeight="1" spans="1:4">
      <c r="A17" s="220" t="s">
        <v>30</v>
      </c>
      <c r="B17" s="221">
        <v>31563</v>
      </c>
      <c r="C17" s="223" t="s">
        <v>31</v>
      </c>
      <c r="D17" s="217"/>
    </row>
    <row r="18" ht="18" customHeight="1" spans="1:4">
      <c r="A18" s="220" t="s">
        <v>32</v>
      </c>
      <c r="B18" s="221">
        <v>11249</v>
      </c>
      <c r="C18" s="223" t="s">
        <v>33</v>
      </c>
      <c r="D18" s="217"/>
    </row>
    <row r="19" ht="18" customHeight="1" spans="1:4">
      <c r="A19" s="220" t="s">
        <v>34</v>
      </c>
      <c r="B19" s="221">
        <v>1468</v>
      </c>
      <c r="C19" s="214"/>
      <c r="D19" s="217"/>
    </row>
    <row r="20" ht="18" customHeight="1" spans="1:4">
      <c r="A20" s="220" t="s">
        <v>35</v>
      </c>
      <c r="B20" s="221">
        <v>2030</v>
      </c>
      <c r="C20" s="214"/>
      <c r="D20" s="217"/>
    </row>
    <row r="21" ht="18" customHeight="1" spans="1:4">
      <c r="A21" s="224" t="s">
        <v>36</v>
      </c>
      <c r="B21" s="221">
        <v>1410</v>
      </c>
      <c r="C21" s="225"/>
      <c r="D21" s="225"/>
    </row>
    <row r="22" ht="18" customHeight="1" spans="1:4">
      <c r="A22" s="224" t="s">
        <v>37</v>
      </c>
      <c r="B22" s="221">
        <v>1132</v>
      </c>
      <c r="C22" s="225"/>
      <c r="D22" s="225"/>
    </row>
    <row r="23" ht="18" customHeight="1" spans="1:4">
      <c r="A23" s="224" t="s">
        <v>38</v>
      </c>
      <c r="B23" s="221">
        <v>20258</v>
      </c>
      <c r="C23" s="225"/>
      <c r="D23" s="225"/>
    </row>
    <row r="24" ht="18" customHeight="1" spans="1:4">
      <c r="A24" s="226" t="s">
        <v>39</v>
      </c>
      <c r="B24" s="221">
        <v>2826</v>
      </c>
      <c r="C24" s="225"/>
      <c r="D24" s="225"/>
    </row>
    <row r="25" ht="18" customHeight="1" spans="1:4">
      <c r="A25" s="224" t="s">
        <v>40</v>
      </c>
      <c r="B25" s="221"/>
      <c r="C25" s="225"/>
      <c r="D25" s="225"/>
    </row>
    <row r="26" ht="18" customHeight="1" spans="1:4">
      <c r="A26" s="224" t="s">
        <v>41</v>
      </c>
      <c r="B26" s="221"/>
      <c r="C26" s="225"/>
      <c r="D26" s="225"/>
    </row>
    <row r="27" ht="18" customHeight="1" spans="1:4">
      <c r="A27" s="224" t="s">
        <v>42</v>
      </c>
      <c r="B27" s="221">
        <v>2260</v>
      </c>
      <c r="C27" s="225"/>
      <c r="D27" s="225"/>
    </row>
    <row r="28" ht="18" customHeight="1" spans="1:4">
      <c r="A28" s="224" t="s">
        <v>43</v>
      </c>
      <c r="B28" s="221">
        <f>16845</f>
        <v>16845</v>
      </c>
      <c r="C28" s="225"/>
      <c r="D28" s="225"/>
    </row>
    <row r="29" ht="18" customHeight="1" spans="1:4">
      <c r="A29" s="227" t="s">
        <v>44</v>
      </c>
      <c r="B29" s="221">
        <v>256</v>
      </c>
      <c r="C29" s="225"/>
      <c r="D29" s="225"/>
    </row>
    <row r="30" ht="18" customHeight="1" spans="1:4">
      <c r="A30" s="220" t="s">
        <v>45</v>
      </c>
      <c r="B30" s="221">
        <v>3201</v>
      </c>
      <c r="C30" s="225"/>
      <c r="D30" s="225"/>
    </row>
    <row r="31" ht="18" customHeight="1" spans="1:4">
      <c r="A31" s="220" t="s">
        <v>46</v>
      </c>
      <c r="B31" s="221">
        <v>24124</v>
      </c>
      <c r="C31" s="225"/>
      <c r="D31" s="225"/>
    </row>
    <row r="32" s="208" customFormat="1" ht="18" customHeight="1" spans="1:4">
      <c r="A32" s="227" t="s">
        <v>47</v>
      </c>
      <c r="B32" s="221">
        <v>950</v>
      </c>
      <c r="C32" s="225"/>
      <c r="D32" s="225"/>
    </row>
    <row r="33" s="208" customFormat="1" ht="18" customHeight="1" spans="1:4">
      <c r="A33" s="227" t="s">
        <v>48</v>
      </c>
      <c r="B33" s="221">
        <v>30405</v>
      </c>
      <c r="C33" s="225"/>
      <c r="D33" s="225"/>
    </row>
    <row r="34" s="208" customFormat="1" ht="18" customHeight="1" spans="1:4">
      <c r="A34" s="220" t="s">
        <v>49</v>
      </c>
      <c r="B34" s="221">
        <v>11400</v>
      </c>
      <c r="C34" s="225"/>
      <c r="D34" s="225"/>
    </row>
    <row r="35" s="208" customFormat="1" ht="18" customHeight="1" spans="1:4">
      <c r="A35" s="220" t="s">
        <v>50</v>
      </c>
      <c r="B35" s="221">
        <v>139</v>
      </c>
      <c r="C35" s="228" t="s">
        <v>51</v>
      </c>
      <c r="D35" s="229"/>
    </row>
    <row r="36" ht="18" customHeight="1" spans="1:4">
      <c r="A36" s="220" t="s">
        <v>52</v>
      </c>
      <c r="B36" s="221">
        <v>9124</v>
      </c>
      <c r="C36" s="230"/>
      <c r="D36" s="231"/>
    </row>
    <row r="37" ht="18" customHeight="1" spans="1:4">
      <c r="A37" s="220" t="s">
        <v>53</v>
      </c>
      <c r="B37" s="221">
        <v>424</v>
      </c>
      <c r="C37" s="215" t="s">
        <v>8</v>
      </c>
      <c r="D37" s="216">
        <f>D38+D44+D45</f>
        <v>35250</v>
      </c>
    </row>
    <row r="38" ht="18" customHeight="1" spans="1:4">
      <c r="A38" s="227" t="s">
        <v>54</v>
      </c>
      <c r="B38" s="221">
        <v>366</v>
      </c>
      <c r="C38" s="214" t="s">
        <v>55</v>
      </c>
      <c r="D38" s="232">
        <f>D39</f>
        <v>33854</v>
      </c>
    </row>
    <row r="39" ht="18" customHeight="1" spans="1:4">
      <c r="A39" s="220" t="s">
        <v>56</v>
      </c>
      <c r="B39" s="221">
        <v>1215</v>
      </c>
      <c r="C39" s="214" t="s">
        <v>57</v>
      </c>
      <c r="D39" s="217">
        <f>SUM(D40:D43)</f>
        <v>33854</v>
      </c>
    </row>
    <row r="40" ht="18" customHeight="1" spans="1:4">
      <c r="A40" s="220" t="s">
        <v>58</v>
      </c>
      <c r="B40" s="221">
        <v>226</v>
      </c>
      <c r="C40" s="214" t="s">
        <v>59</v>
      </c>
      <c r="D40" s="217">
        <v>33854</v>
      </c>
    </row>
    <row r="41" ht="18" customHeight="1" spans="1:4">
      <c r="A41" s="219" t="s">
        <v>60</v>
      </c>
      <c r="B41" s="222">
        <v>54468</v>
      </c>
      <c r="C41" s="214" t="s">
        <v>61</v>
      </c>
      <c r="D41" s="217"/>
    </row>
    <row r="42" ht="18" customHeight="1" spans="1:4">
      <c r="A42" s="214" t="s">
        <v>62</v>
      </c>
      <c r="B42" s="221">
        <v>3900</v>
      </c>
      <c r="C42" s="214" t="s">
        <v>63</v>
      </c>
      <c r="D42" s="217"/>
    </row>
    <row r="43" ht="18" customHeight="1" spans="1:4">
      <c r="A43" s="214" t="s">
        <v>64</v>
      </c>
      <c r="B43" s="217">
        <v>6390</v>
      </c>
      <c r="C43" s="214" t="s">
        <v>65</v>
      </c>
      <c r="D43" s="217"/>
    </row>
    <row r="44" ht="18" customHeight="1" spans="1:4">
      <c r="A44" s="214" t="s">
        <v>66</v>
      </c>
      <c r="B44" s="217">
        <v>1924</v>
      </c>
      <c r="C44" s="214" t="s">
        <v>67</v>
      </c>
      <c r="D44" s="217">
        <v>744</v>
      </c>
    </row>
    <row r="45" ht="18" customHeight="1" spans="1:4">
      <c r="A45" s="214" t="s">
        <v>68</v>
      </c>
      <c r="B45" s="217">
        <f>SUM(B46:B48)</f>
        <v>67866</v>
      </c>
      <c r="C45" s="214" t="s">
        <v>69</v>
      </c>
      <c r="D45" s="217">
        <v>652</v>
      </c>
    </row>
    <row r="46" ht="18" customHeight="1" spans="1:4">
      <c r="A46" s="223" t="s">
        <v>70</v>
      </c>
      <c r="B46" s="217">
        <f>20000+4000+18303</f>
        <v>42303</v>
      </c>
      <c r="C46" s="215" t="s">
        <v>19</v>
      </c>
      <c r="D46" s="222">
        <f>D47+D52</f>
        <v>35250</v>
      </c>
    </row>
    <row r="47" ht="18" customHeight="1" spans="1:4">
      <c r="A47" s="223" t="s">
        <v>71</v>
      </c>
      <c r="B47" s="217">
        <v>5563</v>
      </c>
      <c r="C47" s="214" t="s">
        <v>72</v>
      </c>
      <c r="D47" s="217">
        <f>SUM(D48:D51)</f>
        <v>29687</v>
      </c>
    </row>
    <row r="48" ht="18" customHeight="1" spans="1:4">
      <c r="A48" s="223" t="s">
        <v>73</v>
      </c>
      <c r="B48" s="217">
        <f>19000+1000</f>
        <v>20000</v>
      </c>
      <c r="C48" s="233" t="s">
        <v>74</v>
      </c>
      <c r="D48" s="217">
        <v>917</v>
      </c>
    </row>
    <row r="49" ht="18" customHeight="1" spans="1:4">
      <c r="A49" s="215" t="s">
        <v>19</v>
      </c>
      <c r="B49" s="216">
        <f>SUM(B50,B51,B55)</f>
        <v>535043</v>
      </c>
      <c r="C49" s="214" t="s">
        <v>75</v>
      </c>
      <c r="D49" s="217">
        <v>27700</v>
      </c>
    </row>
    <row r="50" ht="18" customHeight="1" spans="1:4">
      <c r="A50" s="214" t="s">
        <v>76</v>
      </c>
      <c r="B50" s="217">
        <f>386500+36000+8639+1012+1518+270+7285+6000</f>
        <v>447224</v>
      </c>
      <c r="C50" s="214" t="s">
        <v>77</v>
      </c>
      <c r="D50" s="217"/>
    </row>
    <row r="51" ht="18" customHeight="1" spans="1:4">
      <c r="A51" s="214" t="s">
        <v>23</v>
      </c>
      <c r="B51" s="217">
        <f>SUM(B52:B54)</f>
        <v>83358</v>
      </c>
      <c r="C51" s="233" t="s">
        <v>78</v>
      </c>
      <c r="D51" s="217">
        <v>1070</v>
      </c>
    </row>
    <row r="52" ht="18" customHeight="1" spans="1:4">
      <c r="A52" s="223" t="s">
        <v>79</v>
      </c>
      <c r="B52" s="217">
        <v>22794</v>
      </c>
      <c r="C52" s="214" t="s">
        <v>80</v>
      </c>
      <c r="D52" s="217">
        <f>SUM(D53:D54)</f>
        <v>5563</v>
      </c>
    </row>
    <row r="53" ht="18" customHeight="1" spans="1:4">
      <c r="A53" s="223" t="s">
        <v>81</v>
      </c>
      <c r="B53" s="232"/>
      <c r="C53" s="214" t="s">
        <v>82</v>
      </c>
      <c r="D53" s="217"/>
    </row>
    <row r="54" ht="18" customHeight="1" spans="1:4">
      <c r="A54" s="223" t="s">
        <v>83</v>
      </c>
      <c r="B54" s="217">
        <f>7210+53354</f>
        <v>60564</v>
      </c>
      <c r="C54" s="214" t="s">
        <v>84</v>
      </c>
      <c r="D54" s="217">
        <v>5563</v>
      </c>
    </row>
    <row r="55" ht="18" customHeight="1" spans="1:6">
      <c r="A55" s="214" t="s">
        <v>85</v>
      </c>
      <c r="B55" s="232">
        <v>4461</v>
      </c>
      <c r="C55" s="215" t="s">
        <v>86</v>
      </c>
      <c r="D55" s="222">
        <f>D37-D46</f>
        <v>0</v>
      </c>
      <c r="F55" s="234"/>
    </row>
    <row r="56" ht="18" customHeight="1" spans="1:4">
      <c r="A56" s="215" t="s">
        <v>86</v>
      </c>
      <c r="B56" s="222">
        <f>SUM(B5-B49)</f>
        <v>545</v>
      </c>
      <c r="C56" s="223" t="s">
        <v>31</v>
      </c>
      <c r="D56" s="217"/>
    </row>
    <row r="57" ht="18" customHeight="1" spans="1:4">
      <c r="A57" s="223" t="s">
        <v>31</v>
      </c>
      <c r="B57" s="217"/>
      <c r="C57" s="223" t="s">
        <v>33</v>
      </c>
      <c r="D57" s="217"/>
    </row>
    <row r="58" ht="18" customHeight="1" spans="1:4">
      <c r="A58" s="223" t="s">
        <v>33</v>
      </c>
      <c r="B58" s="232">
        <f>SUM(B56-B57)</f>
        <v>545</v>
      </c>
      <c r="C58" s="225"/>
      <c r="D58" s="225"/>
    </row>
    <row r="59" ht="20.1" customHeight="1"/>
  </sheetData>
  <mergeCells count="3">
    <mergeCell ref="A1:D1"/>
    <mergeCell ref="C35:C36"/>
    <mergeCell ref="D35:D36"/>
  </mergeCells>
  <printOptions horizontalCentered="1"/>
  <pageMargins left="0.66875" right="0.66875" top="0.786805555555556" bottom="0.786805555555556" header="0.314583333333333" footer="0.590277777777778"/>
  <pageSetup paperSize="9" scale="62" orientation="portrait" useFirstPageNumber="1" horizontalDpi="600"/>
  <headerFooter alignWithMargins="0">
    <oddFooter>&amp;C&amp;18-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E15"/>
  <sheetViews>
    <sheetView workbookViewId="0">
      <selection activeCell="A13" sqref="A13:C13"/>
    </sheetView>
  </sheetViews>
  <sheetFormatPr defaultColWidth="8.71818181818182" defaultRowHeight="14" outlineLevelCol="4"/>
  <cols>
    <col min="1" max="1" width="6.62727272727273" customWidth="1"/>
    <col min="2" max="2" width="34.6272727272727" customWidth="1"/>
    <col min="3" max="3" width="21.6272727272727" customWidth="1"/>
    <col min="4" max="4" width="9.87272727272727" customWidth="1"/>
    <col min="5" max="5" width="15.6272727272727" customWidth="1"/>
  </cols>
  <sheetData>
    <row r="1" s="38" customFormat="1" ht="30" customHeight="1" spans="1:5">
      <c r="A1" s="7" t="s">
        <v>1638</v>
      </c>
      <c r="B1" s="7"/>
      <c r="C1" s="7"/>
      <c r="D1" s="7"/>
      <c r="E1" s="7"/>
    </row>
    <row r="2" s="38" customFormat="1" ht="30" customHeight="1" spans="1:5">
      <c r="A2" s="40" t="s">
        <v>1</v>
      </c>
      <c r="B2" s="40"/>
      <c r="C2" s="41"/>
      <c r="D2" s="41"/>
      <c r="E2" s="42" t="s">
        <v>1639</v>
      </c>
    </row>
    <row r="3" s="39" customFormat="1" ht="45" customHeight="1" spans="1:5">
      <c r="A3" s="43" t="s">
        <v>1640</v>
      </c>
      <c r="B3" s="43" t="s">
        <v>1641</v>
      </c>
      <c r="C3" s="43" t="s">
        <v>1642</v>
      </c>
      <c r="D3" s="43" t="s">
        <v>4</v>
      </c>
      <c r="E3" s="43" t="s">
        <v>1643</v>
      </c>
    </row>
    <row r="4" s="38" customFormat="1" ht="40" customHeight="1" spans="1:5">
      <c r="A4" s="43" t="s">
        <v>1644</v>
      </c>
      <c r="B4" s="43"/>
      <c r="C4" s="43"/>
      <c r="D4" s="43">
        <v>7.88</v>
      </c>
      <c r="E4" s="44"/>
    </row>
    <row r="5" s="38" customFormat="1" ht="40" customHeight="1" spans="1:5">
      <c r="A5" s="43" t="s">
        <v>1645</v>
      </c>
      <c r="B5" s="43"/>
      <c r="C5" s="43"/>
      <c r="D5" s="43">
        <v>5.93</v>
      </c>
      <c r="E5" s="44"/>
    </row>
    <row r="6" s="38" customFormat="1" ht="40" customHeight="1" spans="1:5">
      <c r="A6" s="44" t="s">
        <v>1646</v>
      </c>
      <c r="B6" s="45" t="s">
        <v>1647</v>
      </c>
      <c r="C6" s="44" t="s">
        <v>1648</v>
      </c>
      <c r="D6" s="46">
        <v>2.3365</v>
      </c>
      <c r="E6" s="44"/>
    </row>
    <row r="7" s="38" customFormat="1" ht="40" customHeight="1" spans="1:5">
      <c r="A7" s="44" t="s">
        <v>1646</v>
      </c>
      <c r="B7" s="45" t="s">
        <v>1649</v>
      </c>
      <c r="C7" s="44" t="s">
        <v>1648</v>
      </c>
      <c r="D7" s="46">
        <v>0.7361</v>
      </c>
      <c r="E7" s="44"/>
    </row>
    <row r="8" s="39" customFormat="1" ht="40" customHeight="1" spans="1:5">
      <c r="A8" s="44" t="s">
        <v>1646</v>
      </c>
      <c r="B8" s="45" t="s">
        <v>1650</v>
      </c>
      <c r="C8" s="44" t="s">
        <v>1648</v>
      </c>
      <c r="D8" s="46">
        <v>1.13</v>
      </c>
      <c r="E8" s="44"/>
    </row>
    <row r="9" s="39" customFormat="1" ht="40" customHeight="1" spans="1:5">
      <c r="A9" s="44" t="s">
        <v>1646</v>
      </c>
      <c r="B9" s="45" t="s">
        <v>1650</v>
      </c>
      <c r="C9" s="44" t="s">
        <v>1648</v>
      </c>
      <c r="D9" s="46">
        <v>0.8</v>
      </c>
      <c r="E9" s="44"/>
    </row>
    <row r="10" s="39" customFormat="1" ht="40" customHeight="1" spans="1:5">
      <c r="A10" s="44" t="s">
        <v>1646</v>
      </c>
      <c r="B10" s="45" t="s">
        <v>1650</v>
      </c>
      <c r="C10" s="44" t="s">
        <v>1648</v>
      </c>
      <c r="D10" s="47">
        <v>0.5</v>
      </c>
      <c r="E10" s="44"/>
    </row>
    <row r="11" s="39" customFormat="1" ht="40" customHeight="1" spans="1:5">
      <c r="A11" s="44" t="s">
        <v>1646</v>
      </c>
      <c r="B11" s="45" t="s">
        <v>1651</v>
      </c>
      <c r="C11" s="44" t="s">
        <v>1648</v>
      </c>
      <c r="D11" s="47">
        <v>0.104</v>
      </c>
      <c r="E11" s="44"/>
    </row>
    <row r="12" s="39" customFormat="1" ht="40" customHeight="1" spans="1:5">
      <c r="A12" s="44" t="s">
        <v>1646</v>
      </c>
      <c r="B12" s="45" t="s">
        <v>1651</v>
      </c>
      <c r="C12" s="44" t="s">
        <v>1648</v>
      </c>
      <c r="D12" s="47">
        <v>0.3234</v>
      </c>
      <c r="E12" s="44"/>
    </row>
    <row r="13" s="39" customFormat="1" ht="40" customHeight="1" spans="1:5">
      <c r="A13" s="43" t="s">
        <v>1652</v>
      </c>
      <c r="B13" s="43"/>
      <c r="C13" s="43"/>
      <c r="D13" s="43">
        <v>1.95</v>
      </c>
      <c r="E13" s="44"/>
    </row>
    <row r="14" s="39" customFormat="1" ht="40" customHeight="1" spans="1:5">
      <c r="A14" s="44" t="s">
        <v>1646</v>
      </c>
      <c r="B14" s="45" t="s">
        <v>1653</v>
      </c>
      <c r="C14" s="44" t="s">
        <v>1654</v>
      </c>
      <c r="D14" s="47">
        <v>1.5</v>
      </c>
      <c r="E14" s="44"/>
    </row>
    <row r="15" s="39" customFormat="1" ht="40" customHeight="1" spans="1:5">
      <c r="A15" s="44" t="s">
        <v>1646</v>
      </c>
      <c r="B15" s="45" t="s">
        <v>1655</v>
      </c>
      <c r="C15" s="44" t="s">
        <v>1656</v>
      </c>
      <c r="D15" s="47">
        <v>0.45</v>
      </c>
      <c r="E15" s="44"/>
    </row>
  </sheetData>
  <mergeCells count="5">
    <mergeCell ref="A1:E1"/>
    <mergeCell ref="A2:B2"/>
    <mergeCell ref="A4:C4"/>
    <mergeCell ref="A5:C5"/>
    <mergeCell ref="A13:C13"/>
  </mergeCells>
  <printOptions horizontalCentered="1"/>
  <pageMargins left="0.66875" right="0.66875" top="1" bottom="1" header="0.511805555555556" footer="0.688888888888889"/>
  <pageSetup paperSize="9" firstPageNumber="63" orientation="portrait" useFirstPageNumber="1" horizontalDpi="600"/>
  <headerFooter alignWithMargins="0" scaleWithDoc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M17"/>
  <sheetViews>
    <sheetView workbookViewId="0">
      <selection activeCell="D14" sqref="D14"/>
    </sheetView>
  </sheetViews>
  <sheetFormatPr defaultColWidth="5.13636363636364" defaultRowHeight="14"/>
  <cols>
    <col min="1" max="1" width="43.7545454545455" style="4" customWidth="1"/>
    <col min="2" max="2" width="10.7545454545455" style="5" customWidth="1"/>
    <col min="3" max="3" width="9.5" style="4" customWidth="1"/>
    <col min="4" max="4" width="10.1272727272727" style="4" customWidth="1"/>
    <col min="5" max="5" width="32.6272727272727" style="4" customWidth="1"/>
    <col min="6" max="8" width="10.6272727272727" style="4" customWidth="1"/>
    <col min="9" max="12" width="5.13636363636364" style="6"/>
    <col min="13" max="13" width="19.7545454545455" style="6" customWidth="1"/>
    <col min="14" max="16384" width="5.13636363636364" style="6"/>
  </cols>
  <sheetData>
    <row r="1" s="1" customFormat="1" ht="41.1" customHeight="1" spans="1:8">
      <c r="A1" s="7" t="s">
        <v>1657</v>
      </c>
      <c r="B1" s="7"/>
      <c r="C1" s="7"/>
      <c r="D1" s="7"/>
      <c r="E1" s="7"/>
      <c r="F1" s="7"/>
      <c r="G1" s="7"/>
      <c r="H1" s="7"/>
    </row>
    <row r="2" s="2" customFormat="1" ht="24.95" customHeight="1" spans="1:8">
      <c r="A2" s="8" t="s">
        <v>1</v>
      </c>
      <c r="B2" s="9"/>
      <c r="C2" s="8"/>
      <c r="D2" s="8"/>
      <c r="E2" s="8"/>
      <c r="F2" s="8"/>
      <c r="G2" s="9" t="s">
        <v>2</v>
      </c>
      <c r="H2" s="9"/>
    </row>
    <row r="3" s="3" customFormat="1" ht="43" customHeight="1" spans="1:8">
      <c r="A3" s="10" t="s">
        <v>1658</v>
      </c>
      <c r="B3" s="11" t="s">
        <v>1659</v>
      </c>
      <c r="C3" s="12" t="s">
        <v>91</v>
      </c>
      <c r="D3" s="12" t="s">
        <v>1660</v>
      </c>
      <c r="E3" s="10" t="s">
        <v>1658</v>
      </c>
      <c r="F3" s="11" t="s">
        <v>1661</v>
      </c>
      <c r="G3" s="12" t="s">
        <v>91</v>
      </c>
      <c r="H3" s="12" t="s">
        <v>1660</v>
      </c>
    </row>
    <row r="4" s="2" customFormat="1" ht="25" customHeight="1" spans="1:8">
      <c r="A4" s="13" t="s">
        <v>1662</v>
      </c>
      <c r="B4" s="14">
        <f>SUM(B5)</f>
        <v>1350</v>
      </c>
      <c r="C4" s="14">
        <f>D4-B4</f>
        <v>32504</v>
      </c>
      <c r="D4" s="14">
        <f>D5</f>
        <v>33854</v>
      </c>
      <c r="E4" s="15" t="s">
        <v>1663</v>
      </c>
      <c r="F4" s="14">
        <f t="shared" ref="F4:H4" si="0">SUM(F5:F9)</f>
        <v>2206</v>
      </c>
      <c r="G4" s="14">
        <f t="shared" ref="G4:G9" si="1">H4-F4</f>
        <v>27481</v>
      </c>
      <c r="H4" s="14">
        <f>SUM(H5:H9)</f>
        <v>29687</v>
      </c>
    </row>
    <row r="5" s="2" customFormat="1" ht="32" customHeight="1" spans="1:8">
      <c r="A5" s="16" t="s">
        <v>1664</v>
      </c>
      <c r="B5" s="14">
        <f>SUM(B6)</f>
        <v>1350</v>
      </c>
      <c r="C5" s="14">
        <f t="shared" ref="C5:C14" si="2">D5-B5</f>
        <v>32504</v>
      </c>
      <c r="D5" s="14">
        <f>D6</f>
        <v>33854</v>
      </c>
      <c r="E5" s="17" t="s">
        <v>1665</v>
      </c>
      <c r="F5" s="18">
        <v>917</v>
      </c>
      <c r="G5" s="18">
        <f t="shared" si="1"/>
        <v>0</v>
      </c>
      <c r="H5" s="18">
        <v>917</v>
      </c>
    </row>
    <row r="6" s="2" customFormat="1" ht="25" customHeight="1" spans="1:8">
      <c r="A6" s="19" t="s">
        <v>1666</v>
      </c>
      <c r="B6" s="14">
        <f>B7</f>
        <v>1350</v>
      </c>
      <c r="C6" s="14">
        <f t="shared" si="2"/>
        <v>32504</v>
      </c>
      <c r="D6" s="14">
        <f>D7</f>
        <v>33854</v>
      </c>
      <c r="E6" s="17" t="s">
        <v>1667</v>
      </c>
      <c r="F6" s="18">
        <v>0</v>
      </c>
      <c r="G6" s="18">
        <f t="shared" si="1"/>
        <v>27700</v>
      </c>
      <c r="H6" s="18">
        <v>27700</v>
      </c>
    </row>
    <row r="7" s="2" customFormat="1" ht="31" customHeight="1" spans="1:8">
      <c r="A7" s="20" t="s">
        <v>1668</v>
      </c>
      <c r="B7" s="14">
        <f>B8+B9</f>
        <v>1350</v>
      </c>
      <c r="C7" s="14">
        <f t="shared" si="2"/>
        <v>32504</v>
      </c>
      <c r="D7" s="14">
        <f>SUM(D8:D10)</f>
        <v>33854</v>
      </c>
      <c r="E7" s="17" t="s">
        <v>1669</v>
      </c>
      <c r="F7" s="21"/>
      <c r="G7" s="22"/>
      <c r="H7" s="22"/>
    </row>
    <row r="8" s="2" customFormat="1" ht="30" customHeight="1" spans="1:13">
      <c r="A8" s="23" t="s">
        <v>1670</v>
      </c>
      <c r="B8" s="18">
        <v>540</v>
      </c>
      <c r="C8" s="18">
        <f t="shared" si="2"/>
        <v>0</v>
      </c>
      <c r="D8" s="18">
        <v>540</v>
      </c>
      <c r="E8" s="17" t="s">
        <v>1671</v>
      </c>
      <c r="F8" s="21"/>
      <c r="G8" s="22"/>
      <c r="H8" s="22"/>
      <c r="M8" s="37"/>
    </row>
    <row r="9" s="2" customFormat="1" ht="29" customHeight="1" spans="1:8">
      <c r="A9" s="23" t="s">
        <v>1672</v>
      </c>
      <c r="B9" s="18">
        <v>810</v>
      </c>
      <c r="C9" s="18">
        <f t="shared" si="2"/>
        <v>-364</v>
      </c>
      <c r="D9" s="18">
        <v>446</v>
      </c>
      <c r="E9" s="17" t="s">
        <v>1673</v>
      </c>
      <c r="F9" s="18">
        <v>1289</v>
      </c>
      <c r="G9" s="18">
        <f t="shared" si="1"/>
        <v>-219</v>
      </c>
      <c r="H9" s="18">
        <v>1070</v>
      </c>
    </row>
    <row r="10" s="2" customFormat="1" ht="37" customHeight="1" spans="1:8">
      <c r="A10" s="23" t="s">
        <v>1674</v>
      </c>
      <c r="B10" s="18">
        <v>0</v>
      </c>
      <c r="C10" s="18">
        <f t="shared" si="2"/>
        <v>32868</v>
      </c>
      <c r="D10" s="18">
        <v>32868</v>
      </c>
      <c r="E10" s="17"/>
      <c r="F10" s="21"/>
      <c r="G10" s="22"/>
      <c r="H10" s="22"/>
    </row>
    <row r="11" s="2" customFormat="1" ht="25" customHeight="1" spans="1:8">
      <c r="A11" s="13" t="s">
        <v>1675</v>
      </c>
      <c r="B11" s="14">
        <f>B12</f>
        <v>744</v>
      </c>
      <c r="C11" s="14">
        <f t="shared" si="2"/>
        <v>0</v>
      </c>
      <c r="D11" s="14">
        <f>D12</f>
        <v>744</v>
      </c>
      <c r="E11" s="15" t="s">
        <v>1676</v>
      </c>
      <c r="F11" s="14">
        <f t="shared" ref="F11:H11" si="3">F12+F13</f>
        <v>540</v>
      </c>
      <c r="G11" s="14">
        <f>H11-F11</f>
        <v>5023</v>
      </c>
      <c r="H11" s="14">
        <f>SUM(H12:H13)</f>
        <v>5563</v>
      </c>
    </row>
    <row r="12" s="2" customFormat="1" ht="25" customHeight="1" spans="1:8">
      <c r="A12" s="19" t="s">
        <v>1677</v>
      </c>
      <c r="B12" s="14">
        <v>744</v>
      </c>
      <c r="C12" s="14">
        <f t="shared" si="2"/>
        <v>0</v>
      </c>
      <c r="D12" s="14">
        <v>744</v>
      </c>
      <c r="E12" s="17" t="s">
        <v>1678</v>
      </c>
      <c r="F12" s="21"/>
      <c r="G12" s="21"/>
      <c r="H12" s="21"/>
    </row>
    <row r="13" s="2" customFormat="1" ht="25" customHeight="1" spans="1:8">
      <c r="A13" s="23"/>
      <c r="B13" s="21"/>
      <c r="C13" s="21"/>
      <c r="D13" s="22"/>
      <c r="E13" s="17" t="s">
        <v>1679</v>
      </c>
      <c r="F13" s="18">
        <v>540</v>
      </c>
      <c r="G13" s="18">
        <f>H13-F13</f>
        <v>5023</v>
      </c>
      <c r="H13" s="18">
        <v>5563</v>
      </c>
    </row>
    <row r="14" s="2" customFormat="1" ht="25" customHeight="1" spans="1:8">
      <c r="A14" s="24" t="s">
        <v>1680</v>
      </c>
      <c r="B14" s="25">
        <v>652</v>
      </c>
      <c r="C14" s="26">
        <f t="shared" si="2"/>
        <v>0</v>
      </c>
      <c r="D14" s="25">
        <v>652</v>
      </c>
      <c r="E14" s="27" t="s">
        <v>29</v>
      </c>
      <c r="F14" s="25">
        <v>0</v>
      </c>
      <c r="G14" s="26">
        <v>0</v>
      </c>
      <c r="H14" s="26">
        <v>0</v>
      </c>
    </row>
    <row r="15" s="2" customFormat="1" ht="25" customHeight="1" spans="1:8">
      <c r="A15" s="28"/>
      <c r="B15" s="22"/>
      <c r="C15" s="22"/>
      <c r="D15" s="22"/>
      <c r="E15" s="29"/>
      <c r="F15" s="22"/>
      <c r="G15" s="22"/>
      <c r="H15" s="22"/>
    </row>
    <row r="16" s="4" customFormat="1" ht="25" customHeight="1" spans="1:8">
      <c r="A16" s="28"/>
      <c r="B16" s="30"/>
      <c r="C16" s="31"/>
      <c r="D16" s="31"/>
      <c r="E16" s="32"/>
      <c r="F16" s="33"/>
      <c r="G16" s="34"/>
      <c r="H16" s="34"/>
    </row>
    <row r="17" s="4" customFormat="1" ht="30" customHeight="1" spans="1:8">
      <c r="A17" s="35" t="s">
        <v>198</v>
      </c>
      <c r="B17" s="14">
        <f>SUM(B4,B11,B14)</f>
        <v>2746</v>
      </c>
      <c r="C17" s="14">
        <f>SUM(C4,C11,C14)</f>
        <v>32504</v>
      </c>
      <c r="D17" s="14">
        <f>SUM(D4,D11,D14)</f>
        <v>35250</v>
      </c>
      <c r="E17" s="36" t="s">
        <v>242</v>
      </c>
      <c r="F17" s="14">
        <f>F4+F11</f>
        <v>2746</v>
      </c>
      <c r="G17" s="14">
        <f>G4+G11</f>
        <v>32504</v>
      </c>
      <c r="H17" s="14">
        <f>H4+H11</f>
        <v>35250</v>
      </c>
    </row>
  </sheetData>
  <mergeCells count="2">
    <mergeCell ref="A1:H1"/>
    <mergeCell ref="G2:H2"/>
  </mergeCells>
  <dataValidations count="2">
    <dataValidation type="textLength" operator="lessThanOrEqual" allowBlank="1" showInputMessage="1" showErrorMessage="1" errorTitle="提示" error="此处最多只能输入 [20] 个字符。" sqref="C65462:D65463">
      <formula1>20</formula1>
    </dataValidation>
    <dataValidation type="custom" allowBlank="1" showInputMessage="1" showErrorMessage="1" errorTitle="提示" error="对不起，此处只能输入数字。" sqref="C65464:D65486">
      <formula1>OR(C65464="",ISNUMBER(C65464))</formula1>
    </dataValidation>
  </dataValidations>
  <printOptions horizontalCentered="1"/>
  <pageMargins left="0.66875" right="0.66875" top="1" bottom="1" header="0.511805555555556" footer="0.688888888888889"/>
  <pageSetup paperSize="9" scale="90" firstPageNumber="64" orientation="landscape" useFirstPageNumber="1" horizontalDpi="600"/>
  <headerFooter alignWithMargins="0" scaleWithDoc="0">
    <oddFooter>&amp;C- &amp;P -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109"/>
  <sheetViews>
    <sheetView workbookViewId="0">
      <pane xSplit="1" ySplit="4" topLeftCell="B111" activePane="bottomRight" state="frozen"/>
      <selection/>
      <selection pane="topRight"/>
      <selection pane="bottomLeft"/>
      <selection pane="bottomRight" activeCell="D50" sqref="D50"/>
    </sheetView>
  </sheetViews>
  <sheetFormatPr defaultColWidth="7.38181818181818" defaultRowHeight="15" outlineLevelCol="3"/>
  <cols>
    <col min="1" max="1" width="46.5" style="185" customWidth="1"/>
    <col min="2" max="2" width="14" style="186" customWidth="1"/>
    <col min="3" max="3" width="14.5" style="186" customWidth="1"/>
    <col min="4" max="4" width="14.3727272727273" style="186" customWidth="1"/>
    <col min="5" max="155" width="12.1363636363636" style="185" customWidth="1"/>
    <col min="156" max="156" width="44.3818181818182" style="185" customWidth="1"/>
    <col min="157" max="159" width="7.38181818181818" style="185" hidden="1" customWidth="1"/>
    <col min="160" max="173" width="7.38181818181818" style="185"/>
    <col min="174" max="174" width="41.1363636363636" style="185" customWidth="1"/>
    <col min="175" max="177" width="30.2545454545455" style="185" customWidth="1"/>
    <col min="178" max="189" width="12.1363636363636" style="185" customWidth="1"/>
    <col min="190" max="16384" width="7.38181818181818" style="185"/>
  </cols>
  <sheetData>
    <row r="1" s="180" customFormat="1" ht="30" customHeight="1" spans="1:4">
      <c r="A1" s="187" t="s">
        <v>87</v>
      </c>
      <c r="B1" s="187"/>
      <c r="C1" s="187"/>
      <c r="D1" s="187"/>
    </row>
    <row r="2" s="181" customFormat="1" ht="28" customHeight="1" spans="1:4">
      <c r="A2" s="188" t="s">
        <v>1</v>
      </c>
      <c r="B2" s="189"/>
      <c r="C2" s="190"/>
      <c r="D2" s="191" t="s">
        <v>88</v>
      </c>
    </row>
    <row r="3" s="182" customFormat="1" ht="23.5" customHeight="1" spans="1:4">
      <c r="A3" s="12" t="s">
        <v>89</v>
      </c>
      <c r="B3" s="12" t="s">
        <v>90</v>
      </c>
      <c r="C3" s="12" t="s">
        <v>91</v>
      </c>
      <c r="D3" s="12" t="s">
        <v>92</v>
      </c>
    </row>
    <row r="4" s="183" customFormat="1" ht="23.5" customHeight="1" spans="1:4">
      <c r="A4" s="192" t="s">
        <v>93</v>
      </c>
      <c r="B4" s="193">
        <f>SUM(B5,B6:B19)</f>
        <v>174706</v>
      </c>
      <c r="C4" s="193">
        <f>SUM(C5,C6:C19)</f>
        <v>-8095</v>
      </c>
      <c r="D4" s="193">
        <f>SUM(D5,D6:D19)</f>
        <v>166611</v>
      </c>
    </row>
    <row r="5" s="182" customFormat="1" ht="23.5" customHeight="1" spans="1:4">
      <c r="A5" s="194" t="s">
        <v>94</v>
      </c>
      <c r="B5" s="195">
        <f>83328+406</f>
        <v>83734</v>
      </c>
      <c r="C5" s="196">
        <f>D5-B5</f>
        <v>-20319</v>
      </c>
      <c r="D5" s="196">
        <f>58815-3400+8000</f>
        <v>63415</v>
      </c>
    </row>
    <row r="6" s="182" customFormat="1" ht="23.5" customHeight="1" spans="1:4">
      <c r="A6" s="194" t="s">
        <v>95</v>
      </c>
      <c r="B6" s="195">
        <v>10197</v>
      </c>
      <c r="C6" s="196">
        <f t="shared" ref="C6:C19" si="0">D6-B6</f>
        <v>-2142</v>
      </c>
      <c r="D6" s="196">
        <f>6255+1800</f>
        <v>8055</v>
      </c>
    </row>
    <row r="7" s="182" customFormat="1" ht="23.5" customHeight="1" spans="1:4">
      <c r="A7" s="194" t="s">
        <v>96</v>
      </c>
      <c r="B7" s="195">
        <v>2665</v>
      </c>
      <c r="C7" s="196">
        <f t="shared" si="0"/>
        <v>-415</v>
      </c>
      <c r="D7" s="196">
        <v>2250</v>
      </c>
    </row>
    <row r="8" s="182" customFormat="1" ht="23.5" customHeight="1" spans="1:4">
      <c r="A8" s="194" t="s">
        <v>97</v>
      </c>
      <c r="B8" s="195">
        <v>10334</v>
      </c>
      <c r="C8" s="196">
        <f t="shared" si="0"/>
        <v>-2818</v>
      </c>
      <c r="D8" s="196">
        <v>7516</v>
      </c>
    </row>
    <row r="9" s="182" customFormat="1" ht="23.5" customHeight="1" spans="1:4">
      <c r="A9" s="194" t="s">
        <v>98</v>
      </c>
      <c r="B9" s="195">
        <v>10200</v>
      </c>
      <c r="C9" s="196">
        <f t="shared" si="0"/>
        <v>2741</v>
      </c>
      <c r="D9" s="196">
        <f>8341+4600</f>
        <v>12941</v>
      </c>
    </row>
    <row r="10" s="182" customFormat="1" ht="23.5" customHeight="1" spans="1:4">
      <c r="A10" s="194" t="s">
        <v>99</v>
      </c>
      <c r="B10" s="195">
        <v>5900</v>
      </c>
      <c r="C10" s="196">
        <f t="shared" si="0"/>
        <v>343</v>
      </c>
      <c r="D10" s="196">
        <v>6243</v>
      </c>
    </row>
    <row r="11" s="182" customFormat="1" ht="23.5" customHeight="1" spans="1:4">
      <c r="A11" s="194" t="s">
        <v>100</v>
      </c>
      <c r="B11" s="195">
        <v>4230</v>
      </c>
      <c r="C11" s="196">
        <f t="shared" si="0"/>
        <v>270</v>
      </c>
      <c r="D11" s="196">
        <v>4500</v>
      </c>
    </row>
    <row r="12" s="182" customFormat="1" ht="23.5" customHeight="1" spans="1:4">
      <c r="A12" s="194" t="s">
        <v>101</v>
      </c>
      <c r="B12" s="195">
        <v>5300</v>
      </c>
      <c r="C12" s="196">
        <f t="shared" si="0"/>
        <v>270</v>
      </c>
      <c r="D12" s="196">
        <v>5570</v>
      </c>
    </row>
    <row r="13" s="182" customFormat="1" ht="23.5" customHeight="1" spans="1:4">
      <c r="A13" s="194" t="s">
        <v>102</v>
      </c>
      <c r="B13" s="195">
        <v>8500</v>
      </c>
      <c r="C13" s="196">
        <f t="shared" si="0"/>
        <v>9720</v>
      </c>
      <c r="D13" s="196">
        <v>18220</v>
      </c>
    </row>
    <row r="14" s="182" customFormat="1" ht="23.5" customHeight="1" spans="1:4">
      <c r="A14" s="194" t="s">
        <v>103</v>
      </c>
      <c r="B14" s="195">
        <v>8100</v>
      </c>
      <c r="C14" s="196">
        <f t="shared" si="0"/>
        <v>906</v>
      </c>
      <c r="D14" s="196">
        <v>9006</v>
      </c>
    </row>
    <row r="15" s="182" customFormat="1" ht="23.5" customHeight="1" spans="1:4">
      <c r="A15" s="194" t="s">
        <v>104</v>
      </c>
      <c r="B15" s="195"/>
      <c r="C15" s="196">
        <f t="shared" si="0"/>
        <v>8735</v>
      </c>
      <c r="D15" s="196">
        <f>7889+846</f>
        <v>8735</v>
      </c>
    </row>
    <row r="16" s="182" customFormat="1" ht="23.5" customHeight="1" spans="1:4">
      <c r="A16" s="194" t="s">
        <v>105</v>
      </c>
      <c r="B16" s="195">
        <v>15000</v>
      </c>
      <c r="C16" s="196">
        <f t="shared" si="0"/>
        <v>-5115</v>
      </c>
      <c r="D16" s="196">
        <v>9885</v>
      </c>
    </row>
    <row r="17" s="182" customFormat="1" ht="23.5" customHeight="1" spans="1:4">
      <c r="A17" s="194" t="s">
        <v>106</v>
      </c>
      <c r="B17" s="195">
        <v>8600</v>
      </c>
      <c r="C17" s="196">
        <f t="shared" si="0"/>
        <v>201</v>
      </c>
      <c r="D17" s="196">
        <v>8801</v>
      </c>
    </row>
    <row r="18" s="182" customFormat="1" ht="23.5" customHeight="1" spans="1:4">
      <c r="A18" s="197" t="s">
        <v>107</v>
      </c>
      <c r="B18" s="195">
        <v>1946</v>
      </c>
      <c r="C18" s="196">
        <f t="shared" si="0"/>
        <v>-1058</v>
      </c>
      <c r="D18" s="196">
        <v>888</v>
      </c>
    </row>
    <row r="19" s="182" customFormat="1" ht="23.5" customHeight="1" spans="1:4">
      <c r="A19" s="194" t="s">
        <v>108</v>
      </c>
      <c r="B19" s="195"/>
      <c r="C19" s="196">
        <f t="shared" si="0"/>
        <v>586</v>
      </c>
      <c r="D19" s="196">
        <v>586</v>
      </c>
    </row>
    <row r="20" s="183" customFormat="1" ht="23.5" customHeight="1" spans="1:4">
      <c r="A20" s="192" t="s">
        <v>109</v>
      </c>
      <c r="B20" s="193">
        <f>SUM(B21,B22,B23,B25,B26,B28,B27,B24)</f>
        <v>37800</v>
      </c>
      <c r="C20" s="193">
        <f>SUM(C21,C22,C23,C25,C26,C28,C27,C24)</f>
        <v>0</v>
      </c>
      <c r="D20" s="193">
        <f>SUM(D21,D22,D23,D25,D26,D28,D27,D24)</f>
        <v>37800</v>
      </c>
    </row>
    <row r="21" s="182" customFormat="1" ht="23.5" customHeight="1" spans="1:4">
      <c r="A21" s="194" t="s">
        <v>110</v>
      </c>
      <c r="B21" s="195">
        <v>6800</v>
      </c>
      <c r="C21" s="196"/>
      <c r="D21" s="196">
        <v>6800</v>
      </c>
    </row>
    <row r="22" s="182" customFormat="1" ht="23" customHeight="1" spans="1:4">
      <c r="A22" s="194" t="s">
        <v>111</v>
      </c>
      <c r="B22" s="195">
        <v>12000</v>
      </c>
      <c r="C22" s="196">
        <f t="shared" ref="C22:C28" si="1">D22-B22</f>
        <v>3318</v>
      </c>
      <c r="D22" s="196">
        <v>15318</v>
      </c>
    </row>
    <row r="23" s="182" customFormat="1" ht="23" customHeight="1" spans="1:4">
      <c r="A23" s="194" t="s">
        <v>112</v>
      </c>
      <c r="B23" s="195">
        <v>15000</v>
      </c>
      <c r="C23" s="196">
        <f t="shared" si="1"/>
        <v>-2443</v>
      </c>
      <c r="D23" s="196">
        <v>12557</v>
      </c>
    </row>
    <row r="24" s="182" customFormat="1" ht="23" customHeight="1" spans="1:4">
      <c r="A24" s="194" t="s">
        <v>113</v>
      </c>
      <c r="B24" s="198"/>
      <c r="C24" s="196"/>
      <c r="D24" s="196"/>
    </row>
    <row r="25" s="182" customFormat="1" ht="23" customHeight="1" spans="1:4">
      <c r="A25" s="199" t="s">
        <v>114</v>
      </c>
      <c r="B25" s="195">
        <v>4000</v>
      </c>
      <c r="C25" s="196">
        <f t="shared" si="1"/>
        <v>-981</v>
      </c>
      <c r="D25" s="196">
        <v>3019</v>
      </c>
    </row>
    <row r="26" s="182" customFormat="1" ht="23" customHeight="1" spans="1:4">
      <c r="A26" s="194" t="s">
        <v>115</v>
      </c>
      <c r="B26" s="198"/>
      <c r="C26" s="196"/>
      <c r="D26" s="196"/>
    </row>
    <row r="27" s="182" customFormat="1" ht="23" customHeight="1" spans="1:4">
      <c r="A27" s="194" t="s">
        <v>116</v>
      </c>
      <c r="B27" s="198"/>
      <c r="C27" s="196"/>
      <c r="D27" s="196"/>
    </row>
    <row r="28" s="182" customFormat="1" ht="23" customHeight="1" spans="1:4">
      <c r="A28" s="194" t="s">
        <v>117</v>
      </c>
      <c r="B28" s="198"/>
      <c r="C28" s="196">
        <f t="shared" si="1"/>
        <v>106</v>
      </c>
      <c r="D28" s="196">
        <v>106</v>
      </c>
    </row>
    <row r="29" s="183" customFormat="1" ht="23" customHeight="1" spans="1:4">
      <c r="A29" s="192" t="s">
        <v>118</v>
      </c>
      <c r="B29" s="193">
        <f>B4+B20</f>
        <v>212506</v>
      </c>
      <c r="C29" s="193">
        <f>C4+C20</f>
        <v>-8095</v>
      </c>
      <c r="D29" s="193">
        <f>D4+D20</f>
        <v>204411</v>
      </c>
    </row>
    <row r="30" s="183" customFormat="1" ht="23" customHeight="1" spans="1:4">
      <c r="A30" s="192" t="s">
        <v>119</v>
      </c>
      <c r="B30" s="200">
        <f>B31+B38+B80+B102+B103+B107+B108</f>
        <v>315345.8</v>
      </c>
      <c r="C30" s="200">
        <f>C31+C38+C80+C102+C103+C107+C108</f>
        <v>15831.2</v>
      </c>
      <c r="D30" s="200">
        <f>D31+D38+D80+D102+D103+D107+D108</f>
        <v>331177</v>
      </c>
    </row>
    <row r="31" s="183" customFormat="1" ht="23" customHeight="1" spans="1:4">
      <c r="A31" s="192" t="s">
        <v>120</v>
      </c>
      <c r="B31" s="200">
        <f>SUM(B32:B37)</f>
        <v>23758</v>
      </c>
      <c r="C31" s="193"/>
      <c r="D31" s="193">
        <v>23758</v>
      </c>
    </row>
    <row r="32" s="182" customFormat="1" ht="23" customHeight="1" spans="1:4">
      <c r="A32" s="194" t="s">
        <v>121</v>
      </c>
      <c r="B32" s="195">
        <v>2285</v>
      </c>
      <c r="C32" s="196"/>
      <c r="D32" s="195">
        <v>2285</v>
      </c>
    </row>
    <row r="33" s="182" customFormat="1" ht="23" customHeight="1" spans="1:4">
      <c r="A33" s="194" t="s">
        <v>122</v>
      </c>
      <c r="B33" s="195"/>
      <c r="C33" s="196"/>
      <c r="D33" s="195"/>
    </row>
    <row r="34" s="182" customFormat="1" ht="23" customHeight="1" spans="1:4">
      <c r="A34" s="194" t="s">
        <v>123</v>
      </c>
      <c r="B34" s="195">
        <v>1639</v>
      </c>
      <c r="C34" s="196"/>
      <c r="D34" s="195">
        <v>1639</v>
      </c>
    </row>
    <row r="35" s="182" customFormat="1" ht="23" customHeight="1" spans="1:4">
      <c r="A35" s="194" t="s">
        <v>124</v>
      </c>
      <c r="B35" s="195">
        <v>4</v>
      </c>
      <c r="C35" s="196"/>
      <c r="D35" s="195">
        <v>4</v>
      </c>
    </row>
    <row r="36" s="182" customFormat="1" ht="23" customHeight="1" spans="1:4">
      <c r="A36" s="194" t="s">
        <v>125</v>
      </c>
      <c r="B36" s="195">
        <v>19830</v>
      </c>
      <c r="C36" s="196"/>
      <c r="D36" s="195">
        <v>19830</v>
      </c>
    </row>
    <row r="37" s="182" customFormat="1" ht="23" customHeight="1" spans="1:4">
      <c r="A37" s="194" t="s">
        <v>126</v>
      </c>
      <c r="B37" s="195"/>
      <c r="C37" s="196"/>
      <c r="D37" s="195"/>
    </row>
    <row r="38" s="183" customFormat="1" ht="23" customHeight="1" spans="1:4">
      <c r="A38" s="201" t="s">
        <v>127</v>
      </c>
      <c r="B38" s="200">
        <f>B39+B40+B41+B42+B43+B44+B45+B46+B47+B48+B54+B76+B79</f>
        <v>204999.8</v>
      </c>
      <c r="C38" s="200">
        <f>C39+C40+C41+C42+C43+C44+C45+C46+C47+C48+C54+C76+C79</f>
        <v>-32128.8</v>
      </c>
      <c r="D38" s="200">
        <f>D39+D40+D41+D42+D43+D44+D45+D46+D47+D48+D54+D76+D79</f>
        <v>172871</v>
      </c>
    </row>
    <row r="39" s="182" customFormat="1" ht="23" customHeight="1" spans="1:4">
      <c r="A39" s="194" t="s">
        <v>128</v>
      </c>
      <c r="B39" s="195">
        <v>27519</v>
      </c>
      <c r="C39" s="196">
        <f>D39-B39</f>
        <v>4044</v>
      </c>
      <c r="D39" s="196">
        <v>31563</v>
      </c>
    </row>
    <row r="40" s="182" customFormat="1" ht="23" customHeight="1" spans="1:4">
      <c r="A40" s="194" t="s">
        <v>129</v>
      </c>
      <c r="B40" s="195">
        <v>11105</v>
      </c>
      <c r="C40" s="196">
        <f>D40-B40</f>
        <v>144</v>
      </c>
      <c r="D40" s="196">
        <v>11249</v>
      </c>
    </row>
    <row r="41" s="182" customFormat="1" ht="23" customHeight="1" spans="1:4">
      <c r="A41" s="194" t="s">
        <v>130</v>
      </c>
      <c r="B41" s="195">
        <v>1438</v>
      </c>
      <c r="C41" s="196">
        <f>D41-B41</f>
        <v>30</v>
      </c>
      <c r="D41" s="196">
        <v>1468</v>
      </c>
    </row>
    <row r="42" s="182" customFormat="1" ht="23" customHeight="1" spans="1:4">
      <c r="A42" s="194" t="s">
        <v>131</v>
      </c>
      <c r="B42" s="195">
        <v>1336</v>
      </c>
      <c r="C42" s="196">
        <f>D42-B42</f>
        <v>74</v>
      </c>
      <c r="D42" s="196">
        <v>1410</v>
      </c>
    </row>
    <row r="43" s="182" customFormat="1" ht="23" customHeight="1" spans="1:4">
      <c r="A43" s="194" t="s">
        <v>132</v>
      </c>
      <c r="B43" s="195">
        <v>1481</v>
      </c>
      <c r="C43" s="196">
        <f>D43-B43</f>
        <v>-349</v>
      </c>
      <c r="D43" s="196">
        <v>1132</v>
      </c>
    </row>
    <row r="44" s="182" customFormat="1" ht="23" customHeight="1" spans="1:4">
      <c r="A44" s="194" t="s">
        <v>133</v>
      </c>
      <c r="B44" s="195"/>
      <c r="C44" s="196"/>
      <c r="D44" s="196"/>
    </row>
    <row r="45" s="182" customFormat="1" ht="23" customHeight="1" spans="1:4">
      <c r="A45" s="194" t="s">
        <v>134</v>
      </c>
      <c r="B45" s="195"/>
      <c r="C45" s="196"/>
      <c r="D45" s="196"/>
    </row>
    <row r="46" s="182" customFormat="1" ht="23" customHeight="1" spans="1:4">
      <c r="A46" s="194" t="s">
        <v>135</v>
      </c>
      <c r="B46" s="195"/>
      <c r="C46" s="196"/>
      <c r="D46" s="196"/>
    </row>
    <row r="47" s="184" customFormat="1" ht="35" customHeight="1" spans="1:4">
      <c r="A47" s="199" t="s">
        <v>136</v>
      </c>
      <c r="B47" s="195">
        <v>3315</v>
      </c>
      <c r="C47" s="202">
        <f>D47-B47</f>
        <v>-489</v>
      </c>
      <c r="D47" s="202">
        <v>2826</v>
      </c>
    </row>
    <row r="48" s="183" customFormat="1" ht="26" customHeight="1" spans="1:4">
      <c r="A48" s="201" t="s">
        <v>137</v>
      </c>
      <c r="B48" s="200">
        <f>SUM(B49:B53)</f>
        <v>51790</v>
      </c>
      <c r="C48" s="200">
        <f>SUM(C49:C53)</f>
        <v>-10397</v>
      </c>
      <c r="D48" s="200">
        <f>SUM(D49:D53)</f>
        <v>41393</v>
      </c>
    </row>
    <row r="49" s="182" customFormat="1" ht="23" customHeight="1" spans="1:4">
      <c r="A49" s="194" t="s">
        <v>138</v>
      </c>
      <c r="B49" s="195"/>
      <c r="C49" s="196"/>
      <c r="D49" s="196"/>
    </row>
    <row r="50" s="182" customFormat="1" ht="23" customHeight="1" spans="1:4">
      <c r="A50" s="194" t="s">
        <v>139</v>
      </c>
      <c r="B50" s="195">
        <v>21842</v>
      </c>
      <c r="C50" s="196">
        <f>D50-B50</f>
        <v>-4997</v>
      </c>
      <c r="D50" s="196">
        <v>16845</v>
      </c>
    </row>
    <row r="51" s="182" customFormat="1" ht="23" customHeight="1" spans="1:4">
      <c r="A51" s="194" t="s">
        <v>140</v>
      </c>
      <c r="B51" s="195">
        <v>2030</v>
      </c>
      <c r="C51" s="196"/>
      <c r="D51" s="196">
        <v>2030</v>
      </c>
    </row>
    <row r="52" s="182" customFormat="1" ht="23" customHeight="1" spans="1:4">
      <c r="A52" s="194" t="s">
        <v>141</v>
      </c>
      <c r="B52" s="195">
        <v>22055</v>
      </c>
      <c r="C52" s="196">
        <f>D52-B52</f>
        <v>-1797</v>
      </c>
      <c r="D52" s="196">
        <v>20258</v>
      </c>
    </row>
    <row r="53" s="182" customFormat="1" ht="23" customHeight="1" spans="1:4">
      <c r="A53" s="194" t="s">
        <v>142</v>
      </c>
      <c r="B53" s="195">
        <v>5863</v>
      </c>
      <c r="C53" s="196">
        <f>D53-B53</f>
        <v>-3603</v>
      </c>
      <c r="D53" s="196">
        <v>2260</v>
      </c>
    </row>
    <row r="54" s="183" customFormat="1" ht="23" customHeight="1" spans="1:4">
      <c r="A54" s="201" t="s">
        <v>143</v>
      </c>
      <c r="B54" s="200">
        <f>SUM(B55:B75)</f>
        <v>103438.4</v>
      </c>
      <c r="C54" s="200">
        <f>SUM(C55:C75)</f>
        <v>-21608.4</v>
      </c>
      <c r="D54" s="200">
        <f>SUM(D55:D75)</f>
        <v>81830</v>
      </c>
    </row>
    <row r="55" s="182" customFormat="1" ht="36" customHeight="1" spans="1:4">
      <c r="A55" s="199" t="s">
        <v>144</v>
      </c>
      <c r="B55" s="195">
        <v>256</v>
      </c>
      <c r="C55" s="196"/>
      <c r="D55" s="196">
        <v>256</v>
      </c>
    </row>
    <row r="56" s="182" customFormat="1" ht="23" customHeight="1" spans="1:4">
      <c r="A56" s="194" t="s">
        <v>145</v>
      </c>
      <c r="B56" s="195"/>
      <c r="C56" s="196"/>
      <c r="D56" s="196"/>
    </row>
    <row r="57" s="182" customFormat="1" ht="23" customHeight="1" spans="1:4">
      <c r="A57" s="194" t="s">
        <v>146</v>
      </c>
      <c r="B57" s="195"/>
      <c r="C57" s="196"/>
      <c r="D57" s="196"/>
    </row>
    <row r="58" s="182" customFormat="1" ht="27" customHeight="1" spans="1:4">
      <c r="A58" s="199" t="s">
        <v>147</v>
      </c>
      <c r="B58" s="195">
        <v>3111</v>
      </c>
      <c r="C58" s="196">
        <f>D58-B58</f>
        <v>90</v>
      </c>
      <c r="D58" s="196">
        <v>3201</v>
      </c>
    </row>
    <row r="59" s="182" customFormat="1" ht="25" customHeight="1" spans="1:4">
      <c r="A59" s="199" t="s">
        <v>148</v>
      </c>
      <c r="B59" s="195">
        <v>37053</v>
      </c>
      <c r="C59" s="196">
        <f>D59-B59</f>
        <v>-12929</v>
      </c>
      <c r="D59" s="196">
        <v>24124</v>
      </c>
    </row>
    <row r="60" s="182" customFormat="1" ht="27" customHeight="1" spans="1:4">
      <c r="A60" s="194" t="s">
        <v>149</v>
      </c>
      <c r="B60" s="195"/>
      <c r="C60" s="196"/>
      <c r="D60" s="196"/>
    </row>
    <row r="61" s="184" customFormat="1" ht="33" customHeight="1" spans="1:4">
      <c r="A61" s="199" t="s">
        <v>150</v>
      </c>
      <c r="B61" s="195">
        <v>150</v>
      </c>
      <c r="C61" s="202">
        <f>D61-B61</f>
        <v>800</v>
      </c>
      <c r="D61" s="202">
        <v>950</v>
      </c>
    </row>
    <row r="62" s="182" customFormat="1" ht="33" customHeight="1" spans="1:4">
      <c r="A62" s="199" t="s">
        <v>151</v>
      </c>
      <c r="B62" s="195">
        <v>31107</v>
      </c>
      <c r="C62" s="196">
        <f>D62-B62</f>
        <v>-702</v>
      </c>
      <c r="D62" s="196">
        <v>30405</v>
      </c>
    </row>
    <row r="63" s="182" customFormat="1" ht="25" customHeight="1" spans="1:4">
      <c r="A63" s="194" t="s">
        <v>152</v>
      </c>
      <c r="B63" s="195">
        <v>13265</v>
      </c>
      <c r="C63" s="196">
        <f t="shared" ref="C63:C100" si="2">D63-B63</f>
        <v>-1865</v>
      </c>
      <c r="D63" s="196">
        <v>11400</v>
      </c>
    </row>
    <row r="64" s="182" customFormat="1" ht="23" customHeight="1" spans="1:4">
      <c r="A64" s="194" t="s">
        <v>153</v>
      </c>
      <c r="B64" s="195">
        <v>147</v>
      </c>
      <c r="C64" s="196">
        <f t="shared" si="2"/>
        <v>-8</v>
      </c>
      <c r="D64" s="196">
        <v>139</v>
      </c>
    </row>
    <row r="65" s="182" customFormat="1" ht="23" customHeight="1" spans="1:4">
      <c r="A65" s="194" t="s">
        <v>154</v>
      </c>
      <c r="B65" s="195"/>
      <c r="C65" s="196"/>
      <c r="D65" s="196"/>
    </row>
    <row r="66" s="182" customFormat="1" ht="23" customHeight="1" spans="1:4">
      <c r="A66" s="194" t="s">
        <v>155</v>
      </c>
      <c r="B66" s="195">
        <v>13013</v>
      </c>
      <c r="C66" s="196">
        <f t="shared" si="2"/>
        <v>-3889</v>
      </c>
      <c r="D66" s="196">
        <v>9124</v>
      </c>
    </row>
    <row r="67" s="182" customFormat="1" ht="23" customHeight="1" spans="1:4">
      <c r="A67" s="194" t="s">
        <v>156</v>
      </c>
      <c r="B67" s="195">
        <v>956.4</v>
      </c>
      <c r="C67" s="196">
        <f t="shared" si="2"/>
        <v>-532.4</v>
      </c>
      <c r="D67" s="196">
        <v>424</v>
      </c>
    </row>
    <row r="68" s="182" customFormat="1" ht="32" customHeight="1" spans="1:4">
      <c r="A68" s="199" t="s">
        <v>157</v>
      </c>
      <c r="B68" s="195"/>
      <c r="C68" s="196"/>
      <c r="D68" s="196"/>
    </row>
    <row r="69" s="182" customFormat="1" ht="32" customHeight="1" spans="1:4">
      <c r="A69" s="199" t="s">
        <v>158</v>
      </c>
      <c r="B69" s="195"/>
      <c r="C69" s="196"/>
      <c r="D69" s="196"/>
    </row>
    <row r="70" s="182" customFormat="1" ht="25" customHeight="1" spans="1:4">
      <c r="A70" s="194" t="s">
        <v>159</v>
      </c>
      <c r="B70" s="195"/>
      <c r="C70" s="196"/>
      <c r="D70" s="196"/>
    </row>
    <row r="71" s="182" customFormat="1" ht="31" customHeight="1" spans="1:4">
      <c r="A71" s="199" t="s">
        <v>160</v>
      </c>
      <c r="B71" s="195"/>
      <c r="C71" s="196"/>
      <c r="D71" s="196"/>
    </row>
    <row r="72" s="182" customFormat="1" ht="25" customHeight="1" spans="1:4">
      <c r="A72" s="194" t="s">
        <v>161</v>
      </c>
      <c r="B72" s="195">
        <v>3936</v>
      </c>
      <c r="C72" s="196">
        <f t="shared" si="2"/>
        <v>-2721</v>
      </c>
      <c r="D72" s="196">
        <v>1215</v>
      </c>
    </row>
    <row r="73" s="182" customFormat="1" ht="35" customHeight="1" spans="1:4">
      <c r="A73" s="199" t="s">
        <v>162</v>
      </c>
      <c r="B73" s="195">
        <v>366</v>
      </c>
      <c r="C73" s="196"/>
      <c r="D73" s="196">
        <v>366</v>
      </c>
    </row>
    <row r="74" s="182" customFormat="1" ht="39" customHeight="1" spans="1:4">
      <c r="A74" s="199" t="s">
        <v>163</v>
      </c>
      <c r="B74" s="195">
        <v>78</v>
      </c>
      <c r="C74" s="196">
        <f t="shared" si="2"/>
        <v>148</v>
      </c>
      <c r="D74" s="196">
        <v>226</v>
      </c>
    </row>
    <row r="75" s="182" customFormat="1" ht="27" customHeight="1" spans="1:4">
      <c r="A75" s="194" t="s">
        <v>164</v>
      </c>
      <c r="B75" s="195"/>
      <c r="C75" s="196"/>
      <c r="D75" s="196"/>
    </row>
    <row r="76" s="183" customFormat="1" ht="33" customHeight="1" spans="1:4">
      <c r="A76" s="203" t="s">
        <v>165</v>
      </c>
      <c r="B76" s="200">
        <f>SUM(B77:B78)</f>
        <v>3577.4</v>
      </c>
      <c r="C76" s="193">
        <f t="shared" si="2"/>
        <v>-3577.4</v>
      </c>
      <c r="D76" s="193"/>
    </row>
    <row r="77" s="182" customFormat="1" ht="27" customHeight="1" spans="1:4">
      <c r="A77" s="194" t="s">
        <v>166</v>
      </c>
      <c r="B77" s="195">
        <v>2053.4</v>
      </c>
      <c r="C77" s="196">
        <f t="shared" si="2"/>
        <v>-2053.4</v>
      </c>
      <c r="D77" s="196"/>
    </row>
    <row r="78" s="182" customFormat="1" ht="24" customHeight="1" spans="1:4">
      <c r="A78" s="194" t="s">
        <v>167</v>
      </c>
      <c r="B78" s="195">
        <v>1524</v>
      </c>
      <c r="C78" s="196">
        <f t="shared" si="2"/>
        <v>-1524</v>
      </c>
      <c r="D78" s="196"/>
    </row>
    <row r="79" s="183" customFormat="1" ht="26" customHeight="1" spans="1:4">
      <c r="A79" s="201" t="s">
        <v>168</v>
      </c>
      <c r="B79" s="200"/>
      <c r="C79" s="193"/>
      <c r="D79" s="193"/>
    </row>
    <row r="80" s="183" customFormat="1" ht="23" customHeight="1" spans="1:4">
      <c r="A80" s="201" t="s">
        <v>169</v>
      </c>
      <c r="B80" s="200">
        <f>SUM(B81:B101)</f>
        <v>25000</v>
      </c>
      <c r="C80" s="193">
        <f t="shared" si="2"/>
        <v>29468</v>
      </c>
      <c r="D80" s="193">
        <f>SUM(D81:D101)</f>
        <v>54468</v>
      </c>
    </row>
    <row r="81" s="182" customFormat="1" ht="23" customHeight="1" spans="1:4">
      <c r="A81" s="194" t="s">
        <v>170</v>
      </c>
      <c r="B81" s="195">
        <v>1580</v>
      </c>
      <c r="C81" s="196">
        <f t="shared" si="2"/>
        <v>-988</v>
      </c>
      <c r="D81" s="196">
        <v>592</v>
      </c>
    </row>
    <row r="82" s="182" customFormat="1" ht="23" customHeight="1" spans="1:4">
      <c r="A82" s="194" t="s">
        <v>171</v>
      </c>
      <c r="B82" s="195"/>
      <c r="C82" s="196"/>
      <c r="D82" s="196"/>
    </row>
    <row r="83" s="182" customFormat="1" ht="23" customHeight="1" spans="1:4">
      <c r="A83" s="194" t="s">
        <v>172</v>
      </c>
      <c r="B83" s="195">
        <v>232</v>
      </c>
      <c r="C83" s="196"/>
      <c r="D83" s="196">
        <v>232</v>
      </c>
    </row>
    <row r="84" s="182" customFormat="1" ht="23" customHeight="1" spans="1:4">
      <c r="A84" s="194" t="s">
        <v>173</v>
      </c>
      <c r="B84" s="195">
        <v>699</v>
      </c>
      <c r="C84" s="196">
        <f t="shared" si="2"/>
        <v>-575</v>
      </c>
      <c r="D84" s="196">
        <v>124</v>
      </c>
    </row>
    <row r="85" s="182" customFormat="1" ht="23" customHeight="1" spans="1:4">
      <c r="A85" s="194" t="s">
        <v>174</v>
      </c>
      <c r="B85" s="195">
        <v>197</v>
      </c>
      <c r="C85" s="196">
        <f t="shared" si="2"/>
        <v>5905</v>
      </c>
      <c r="D85" s="196">
        <v>6102</v>
      </c>
    </row>
    <row r="86" s="182" customFormat="1" ht="23" customHeight="1" spans="1:4">
      <c r="A86" s="194" t="s">
        <v>175</v>
      </c>
      <c r="B86" s="195">
        <v>997</v>
      </c>
      <c r="C86" s="196">
        <f t="shared" si="2"/>
        <v>-661</v>
      </c>
      <c r="D86" s="196">
        <v>336</v>
      </c>
    </row>
    <row r="87" s="182" customFormat="1" ht="23" customHeight="1" spans="1:4">
      <c r="A87" s="194" t="s">
        <v>176</v>
      </c>
      <c r="B87" s="195">
        <v>396</v>
      </c>
      <c r="C87" s="196">
        <f t="shared" si="2"/>
        <v>-149</v>
      </c>
      <c r="D87" s="196">
        <v>247</v>
      </c>
    </row>
    <row r="88" s="182" customFormat="1" ht="23" customHeight="1" spans="1:4">
      <c r="A88" s="194" t="s">
        <v>177</v>
      </c>
      <c r="B88" s="195">
        <v>1002</v>
      </c>
      <c r="C88" s="196">
        <f t="shared" si="2"/>
        <v>183</v>
      </c>
      <c r="D88" s="196">
        <v>1185</v>
      </c>
    </row>
    <row r="89" s="182" customFormat="1" ht="23" customHeight="1" spans="1:4">
      <c r="A89" s="194" t="s">
        <v>178</v>
      </c>
      <c r="B89" s="195">
        <v>1098</v>
      </c>
      <c r="C89" s="196">
        <f t="shared" si="2"/>
        <v>-471</v>
      </c>
      <c r="D89" s="196">
        <f>198+429</f>
        <v>627</v>
      </c>
    </row>
    <row r="90" s="182" customFormat="1" ht="23" customHeight="1" spans="1:4">
      <c r="A90" s="194" t="s">
        <v>179</v>
      </c>
      <c r="B90" s="195">
        <v>3065</v>
      </c>
      <c r="C90" s="196">
        <f t="shared" si="2"/>
        <v>279</v>
      </c>
      <c r="D90" s="196">
        <v>3344</v>
      </c>
    </row>
    <row r="91" s="182" customFormat="1" ht="23" customHeight="1" spans="1:4">
      <c r="A91" s="194" t="s">
        <v>180</v>
      </c>
      <c r="B91" s="195">
        <v>4321</v>
      </c>
      <c r="C91" s="196">
        <f t="shared" si="2"/>
        <v>14207</v>
      </c>
      <c r="D91" s="196">
        <v>18528</v>
      </c>
    </row>
    <row r="92" s="182" customFormat="1" ht="23" customHeight="1" spans="1:4">
      <c r="A92" s="194" t="s">
        <v>181</v>
      </c>
      <c r="B92" s="195">
        <v>6407</v>
      </c>
      <c r="C92" s="196">
        <f t="shared" si="2"/>
        <v>-1923</v>
      </c>
      <c r="D92" s="196">
        <v>4484</v>
      </c>
    </row>
    <row r="93" s="182" customFormat="1" ht="23" customHeight="1" spans="1:4">
      <c r="A93" s="194" t="s">
        <v>182</v>
      </c>
      <c r="B93" s="195">
        <v>1039</v>
      </c>
      <c r="C93" s="196">
        <f t="shared" si="2"/>
        <v>-236</v>
      </c>
      <c r="D93" s="196">
        <v>803</v>
      </c>
    </row>
    <row r="94" s="182" customFormat="1" ht="23" customHeight="1" spans="1:4">
      <c r="A94" s="194" t="s">
        <v>183</v>
      </c>
      <c r="B94" s="195">
        <v>0</v>
      </c>
      <c r="C94" s="196">
        <f t="shared" si="2"/>
        <v>340</v>
      </c>
      <c r="D94" s="196">
        <v>340</v>
      </c>
    </row>
    <row r="95" s="182" customFormat="1" ht="23" customHeight="1" spans="1:4">
      <c r="A95" s="194" t="s">
        <v>184</v>
      </c>
      <c r="B95" s="195">
        <v>473</v>
      </c>
      <c r="C95" s="196">
        <f t="shared" si="2"/>
        <v>-473</v>
      </c>
      <c r="D95" s="196"/>
    </row>
    <row r="96" s="182" customFormat="1" ht="23" customHeight="1" spans="1:4">
      <c r="A96" s="194" t="s">
        <v>185</v>
      </c>
      <c r="B96" s="195">
        <v>8</v>
      </c>
      <c r="C96" s="196">
        <f t="shared" si="2"/>
        <v>15</v>
      </c>
      <c r="D96" s="196">
        <v>23</v>
      </c>
    </row>
    <row r="97" s="182" customFormat="1" ht="23" customHeight="1" spans="1:4">
      <c r="A97" s="194" t="s">
        <v>186</v>
      </c>
      <c r="B97" s="195">
        <v>166</v>
      </c>
      <c r="C97" s="196">
        <f t="shared" si="2"/>
        <v>-166</v>
      </c>
      <c r="D97" s="196"/>
    </row>
    <row r="98" s="182" customFormat="1" ht="23" customHeight="1" spans="1:4">
      <c r="A98" s="194" t="s">
        <v>187</v>
      </c>
      <c r="B98" s="195">
        <v>3077</v>
      </c>
      <c r="C98" s="196">
        <f t="shared" si="2"/>
        <v>12783</v>
      </c>
      <c r="D98" s="196">
        <v>15860</v>
      </c>
    </row>
    <row r="99" s="182" customFormat="1" ht="23" customHeight="1" spans="1:4">
      <c r="A99" s="194" t="s">
        <v>188</v>
      </c>
      <c r="B99" s="195">
        <v>8</v>
      </c>
      <c r="C99" s="196">
        <f t="shared" si="2"/>
        <v>-8</v>
      </c>
      <c r="D99" s="196"/>
    </row>
    <row r="100" s="182" customFormat="1" ht="23" customHeight="1" spans="1:4">
      <c r="A100" s="194" t="s">
        <v>189</v>
      </c>
      <c r="B100" s="195">
        <v>235</v>
      </c>
      <c r="C100" s="196">
        <f t="shared" si="2"/>
        <v>1406</v>
      </c>
      <c r="D100" s="196">
        <v>1641</v>
      </c>
    </row>
    <row r="101" s="182" customFormat="1" ht="23" customHeight="1" spans="1:4">
      <c r="A101" s="194" t="s">
        <v>190</v>
      </c>
      <c r="B101" s="195"/>
      <c r="C101" s="196"/>
      <c r="D101" s="196"/>
    </row>
    <row r="102" s="183" customFormat="1" ht="23" customHeight="1" spans="1:4">
      <c r="A102" s="201" t="s">
        <v>191</v>
      </c>
      <c r="B102" s="200">
        <v>6768</v>
      </c>
      <c r="C102" s="193">
        <f>D102-B102</f>
        <v>-378</v>
      </c>
      <c r="D102" s="193">
        <v>6390</v>
      </c>
    </row>
    <row r="103" s="183" customFormat="1" ht="23" customHeight="1" spans="1:4">
      <c r="A103" s="201" t="s">
        <v>192</v>
      </c>
      <c r="B103" s="200">
        <f>SUM(B104:B106)</f>
        <v>50920</v>
      </c>
      <c r="C103" s="193">
        <f>D103-B103</f>
        <v>16946</v>
      </c>
      <c r="D103" s="193">
        <f>SUM(D104:D106)</f>
        <v>67866</v>
      </c>
    </row>
    <row r="104" s="182" customFormat="1" ht="23" customHeight="1" spans="1:4">
      <c r="A104" s="194" t="s">
        <v>193</v>
      </c>
      <c r="B104" s="195">
        <v>30000</v>
      </c>
      <c r="C104" s="196">
        <f>D104-B104</f>
        <v>12303</v>
      </c>
      <c r="D104" s="196">
        <v>42303</v>
      </c>
    </row>
    <row r="105" s="182" customFormat="1" ht="23" customHeight="1" spans="1:4">
      <c r="A105" s="194" t="s">
        <v>194</v>
      </c>
      <c r="B105" s="195">
        <v>540</v>
      </c>
      <c r="C105" s="196">
        <f>D105-B105</f>
        <v>5023</v>
      </c>
      <c r="D105" s="196">
        <v>5563</v>
      </c>
    </row>
    <row r="106" s="182" customFormat="1" ht="23" customHeight="1" spans="1:4">
      <c r="A106" s="194" t="s">
        <v>195</v>
      </c>
      <c r="B106" s="195">
        <f>20786-406</f>
        <v>20380</v>
      </c>
      <c r="C106" s="196">
        <f>D106-B106</f>
        <v>-380</v>
      </c>
      <c r="D106" s="196">
        <v>20000</v>
      </c>
    </row>
    <row r="107" s="183" customFormat="1" ht="23" customHeight="1" spans="1:4">
      <c r="A107" s="201" t="s">
        <v>196</v>
      </c>
      <c r="B107" s="200">
        <v>3900</v>
      </c>
      <c r="C107" s="193"/>
      <c r="D107" s="193">
        <v>3900</v>
      </c>
    </row>
    <row r="108" s="183" customFormat="1" ht="23" customHeight="1" spans="1:4">
      <c r="A108" s="201" t="s">
        <v>197</v>
      </c>
      <c r="B108" s="200"/>
      <c r="C108" s="193">
        <f>D108-B108</f>
        <v>1924</v>
      </c>
      <c r="D108" s="193">
        <v>1924</v>
      </c>
    </row>
    <row r="109" s="183" customFormat="1" ht="26" customHeight="1" spans="1:4">
      <c r="A109" s="204" t="s">
        <v>198</v>
      </c>
      <c r="B109" s="200">
        <f>B29+B30</f>
        <v>527851.8</v>
      </c>
      <c r="C109" s="200">
        <f>C29+C30</f>
        <v>7736.2</v>
      </c>
      <c r="D109" s="200">
        <f>D29+D30</f>
        <v>535588</v>
      </c>
    </row>
  </sheetData>
  <mergeCells count="1">
    <mergeCell ref="A1:D1"/>
  </mergeCells>
  <dataValidations count="2">
    <dataValidation type="textLength" operator="lessThanOrEqual" allowBlank="1" showInputMessage="1" showErrorMessage="1" errorTitle="提示" error="此处最多只能输入 [20] 个字符。" sqref="FC65396:FC65397 C65396:D65397 FT65396:FU65397">
      <formula1>20</formula1>
    </dataValidation>
    <dataValidation type="custom" allowBlank="1" showInputMessage="1" showErrorMessage="1" errorTitle="提示" error="对不起，此处只能输入数字。" sqref="C65398:D65420 FT65398:FU65420">
      <formula1>OR(C65398="",ISNUMBER(C65398))</formula1>
    </dataValidation>
  </dataValidations>
  <printOptions horizontalCentered="1"/>
  <pageMargins left="0.66875" right="0.66875" top="0.984027777777778" bottom="0.984027777777778" header="0.314583333333333" footer="0.688888888888889"/>
  <pageSetup paperSize="9" firstPageNumber="2" fitToHeight="0" orientation="portrait" useFirstPageNumber="1" horizontalDpi="600"/>
  <headerFooter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41"/>
  <sheetViews>
    <sheetView workbookViewId="0">
      <selection activeCell="E34" sqref="E34"/>
    </sheetView>
  </sheetViews>
  <sheetFormatPr defaultColWidth="9" defaultRowHeight="14" outlineLevelCol="4"/>
  <cols>
    <col min="1" max="1" width="34.3727272727273" style="6" customWidth="1"/>
    <col min="2" max="2" width="13.8727272727273" style="162" customWidth="1"/>
    <col min="3" max="3" width="12.7545454545455" style="163" customWidth="1"/>
    <col min="4" max="4" width="13" style="162" customWidth="1"/>
    <col min="5" max="5" width="13.6272727272727" style="162" customWidth="1"/>
    <col min="6" max="16384" width="9" style="6"/>
  </cols>
  <sheetData>
    <row r="1" s="6" customFormat="1" ht="30" customHeight="1" spans="1:5">
      <c r="A1" s="164" t="s">
        <v>199</v>
      </c>
      <c r="B1" s="164"/>
      <c r="C1" s="164"/>
      <c r="D1" s="164"/>
      <c r="E1" s="164"/>
    </row>
    <row r="2" s="6" customFormat="1" ht="30" customHeight="1" spans="1:5">
      <c r="A2" s="165" t="s">
        <v>1</v>
      </c>
      <c r="B2" s="166"/>
      <c r="C2" s="166"/>
      <c r="D2" s="166"/>
      <c r="E2" s="167" t="s">
        <v>2</v>
      </c>
    </row>
    <row r="3" s="6" customFormat="1" ht="23" customHeight="1" spans="1:5">
      <c r="A3" s="168" t="s">
        <v>200</v>
      </c>
      <c r="B3" s="168" t="s">
        <v>201</v>
      </c>
      <c r="C3" s="168" t="s">
        <v>202</v>
      </c>
      <c r="D3" s="168" t="s">
        <v>203</v>
      </c>
      <c r="E3" s="168" t="s">
        <v>204</v>
      </c>
    </row>
    <row r="4" s="6" customFormat="1" ht="23" customHeight="1" spans="1:5">
      <c r="A4" s="169" t="s">
        <v>205</v>
      </c>
      <c r="B4" s="170">
        <v>67628</v>
      </c>
      <c r="C4" s="170">
        <f>37180-7000+1375</f>
        <v>31555</v>
      </c>
      <c r="D4" s="170">
        <f>4241+19316-6000-708+766-5000</f>
        <v>12615</v>
      </c>
      <c r="E4" s="170">
        <f>B4+C4-D4</f>
        <v>86568</v>
      </c>
    </row>
    <row r="5" s="6" customFormat="1" ht="23" customHeight="1" spans="1:5">
      <c r="A5" s="171" t="s">
        <v>206</v>
      </c>
      <c r="B5" s="170"/>
      <c r="C5" s="170"/>
      <c r="D5" s="170"/>
      <c r="E5" s="170"/>
    </row>
    <row r="6" s="6" customFormat="1" ht="23" customHeight="1" spans="1:5">
      <c r="A6" s="171" t="s">
        <v>207</v>
      </c>
      <c r="B6" s="170">
        <v>780</v>
      </c>
      <c r="C6" s="170">
        <v>288</v>
      </c>
      <c r="D6" s="170">
        <v>450</v>
      </c>
      <c r="E6" s="170">
        <f t="shared" ref="E5:E28" si="0">B6+C6-D6</f>
        <v>618</v>
      </c>
    </row>
    <row r="7" s="6" customFormat="1" ht="23" customHeight="1" spans="1:5">
      <c r="A7" s="171" t="s">
        <v>208</v>
      </c>
      <c r="B7" s="170">
        <v>33521</v>
      </c>
      <c r="C7" s="170">
        <v>62</v>
      </c>
      <c r="D7" s="170">
        <v>2197</v>
      </c>
      <c r="E7" s="170">
        <f t="shared" si="0"/>
        <v>31386</v>
      </c>
    </row>
    <row r="8" s="6" customFormat="1" ht="23" customHeight="1" spans="1:5">
      <c r="A8" s="171" t="s">
        <v>209</v>
      </c>
      <c r="B8" s="170">
        <v>122810</v>
      </c>
      <c r="C8" s="170">
        <f>9724-1300-7000</f>
        <v>1424</v>
      </c>
      <c r="D8" s="170">
        <f>14280+9000-7000</f>
        <v>16280</v>
      </c>
      <c r="E8" s="170">
        <f t="shared" si="0"/>
        <v>107954</v>
      </c>
    </row>
    <row r="9" s="6" customFormat="1" ht="23" customHeight="1" spans="1:5">
      <c r="A9" s="171" t="s">
        <v>210</v>
      </c>
      <c r="B9" s="170">
        <v>261</v>
      </c>
      <c r="C9" s="170">
        <v>13</v>
      </c>
      <c r="D9" s="170"/>
      <c r="E9" s="170">
        <f t="shared" si="0"/>
        <v>274</v>
      </c>
    </row>
    <row r="10" s="6" customFormat="1" ht="23" customHeight="1" spans="1:5">
      <c r="A10" s="171" t="s">
        <v>211</v>
      </c>
      <c r="B10" s="170">
        <v>1603</v>
      </c>
      <c r="C10" s="170">
        <v>270</v>
      </c>
      <c r="D10" s="170">
        <v>97</v>
      </c>
      <c r="E10" s="170">
        <f t="shared" si="0"/>
        <v>1776</v>
      </c>
    </row>
    <row r="11" s="6" customFormat="1" ht="23" customHeight="1" spans="1:5">
      <c r="A11" s="172" t="s">
        <v>212</v>
      </c>
      <c r="B11" s="170">
        <v>86461</v>
      </c>
      <c r="C11" s="170">
        <f>1577-288-700+4</f>
        <v>593</v>
      </c>
      <c r="D11" s="170">
        <f>4826-2000+1000+7000+5000</f>
        <v>15826</v>
      </c>
      <c r="E11" s="170">
        <f t="shared" si="0"/>
        <v>71228</v>
      </c>
    </row>
    <row r="12" s="6" customFormat="1" ht="23" customHeight="1" spans="1:5">
      <c r="A12" s="172" t="s">
        <v>213</v>
      </c>
      <c r="B12" s="170">
        <v>35429</v>
      </c>
      <c r="C12" s="170">
        <f>1951+142-1000-500</f>
        <v>593</v>
      </c>
      <c r="D12" s="170">
        <f>7526-2000</f>
        <v>5526</v>
      </c>
      <c r="E12" s="170">
        <f t="shared" si="0"/>
        <v>30496</v>
      </c>
    </row>
    <row r="13" s="6" customFormat="1" ht="23" customHeight="1" spans="1:5">
      <c r="A13" s="171" t="s">
        <v>214</v>
      </c>
      <c r="B13" s="170">
        <v>716</v>
      </c>
      <c r="C13" s="170">
        <f>309+2200+20</f>
        <v>2529</v>
      </c>
      <c r="D13" s="170">
        <v>76</v>
      </c>
      <c r="E13" s="170">
        <f t="shared" si="0"/>
        <v>3169</v>
      </c>
    </row>
    <row r="14" s="6" customFormat="1" ht="23" customHeight="1" spans="1:5">
      <c r="A14" s="171" t="s">
        <v>215</v>
      </c>
      <c r="B14" s="170">
        <v>26713</v>
      </c>
      <c r="C14" s="170">
        <f>8929+397+1000+500+178</f>
        <v>11004</v>
      </c>
      <c r="D14" s="170">
        <f>8866-1000-5000-1000</f>
        <v>1866</v>
      </c>
      <c r="E14" s="170">
        <f t="shared" si="0"/>
        <v>35851</v>
      </c>
    </row>
    <row r="15" s="6" customFormat="1" ht="23" customHeight="1" spans="1:5">
      <c r="A15" s="171" t="s">
        <v>216</v>
      </c>
      <c r="B15" s="170">
        <v>18243</v>
      </c>
      <c r="C15" s="170">
        <f>9875+227+5000+5000+500+32</f>
        <v>20634</v>
      </c>
      <c r="D15" s="170">
        <f>5767-2000</f>
        <v>3767</v>
      </c>
      <c r="E15" s="170">
        <f t="shared" si="0"/>
        <v>35110</v>
      </c>
    </row>
    <row r="16" s="6" customFormat="1" ht="23" customHeight="1" spans="1:5">
      <c r="A16" s="171" t="s">
        <v>217</v>
      </c>
      <c r="B16" s="170">
        <v>4824</v>
      </c>
      <c r="C16" s="170">
        <f>2000-500</f>
        <v>1500</v>
      </c>
      <c r="D16" s="170">
        <v>2862</v>
      </c>
      <c r="E16" s="170">
        <f t="shared" si="0"/>
        <v>3462</v>
      </c>
    </row>
    <row r="17" s="6" customFormat="1" ht="23" customHeight="1" spans="1:5">
      <c r="A17" s="171" t="s">
        <v>218</v>
      </c>
      <c r="B17" s="170">
        <v>1970</v>
      </c>
      <c r="C17" s="170">
        <v>367</v>
      </c>
      <c r="D17" s="170"/>
      <c r="E17" s="170">
        <f t="shared" si="0"/>
        <v>2337</v>
      </c>
    </row>
    <row r="18" s="6" customFormat="1" ht="23" customHeight="1" spans="1:5">
      <c r="A18" s="171" t="s">
        <v>219</v>
      </c>
      <c r="B18" s="170">
        <v>626</v>
      </c>
      <c r="C18" s="170">
        <f>31+500+20</f>
        <v>551</v>
      </c>
      <c r="D18" s="170">
        <v>400</v>
      </c>
      <c r="E18" s="170">
        <f t="shared" si="0"/>
        <v>777</v>
      </c>
    </row>
    <row r="19" s="6" customFormat="1" ht="23" customHeight="1" spans="1:5">
      <c r="A19" s="171" t="s">
        <v>220</v>
      </c>
      <c r="B19" s="170">
        <v>150</v>
      </c>
      <c r="C19" s="170"/>
      <c r="D19" s="170"/>
      <c r="E19" s="170">
        <f t="shared" si="0"/>
        <v>150</v>
      </c>
    </row>
    <row r="20" s="6" customFormat="1" ht="23" customHeight="1" spans="1:5">
      <c r="A20" s="171" t="s">
        <v>221</v>
      </c>
      <c r="B20" s="170"/>
      <c r="C20" s="170"/>
      <c r="D20" s="170"/>
      <c r="E20" s="170"/>
    </row>
    <row r="21" s="6" customFormat="1" ht="23" customHeight="1" spans="1:5">
      <c r="A21" s="171" t="s">
        <v>222</v>
      </c>
      <c r="B21" s="170">
        <v>3357</v>
      </c>
      <c r="C21" s="170">
        <f>6981-1000+2000+1000+2771</f>
        <v>11752</v>
      </c>
      <c r="D21" s="170">
        <v>1366</v>
      </c>
      <c r="E21" s="170">
        <f t="shared" si="0"/>
        <v>13743</v>
      </c>
    </row>
    <row r="22" s="6" customFormat="1" ht="23" customHeight="1" spans="1:5">
      <c r="A22" s="171" t="s">
        <v>223</v>
      </c>
      <c r="B22" s="170">
        <v>15915</v>
      </c>
      <c r="C22" s="170">
        <v>64</v>
      </c>
      <c r="D22" s="170">
        <v>3978</v>
      </c>
      <c r="E22" s="170">
        <f t="shared" si="0"/>
        <v>12001</v>
      </c>
    </row>
    <row r="23" s="6" customFormat="1" ht="23" customHeight="1" spans="1:5">
      <c r="A23" s="171" t="s">
        <v>224</v>
      </c>
      <c r="B23" s="170">
        <v>560</v>
      </c>
      <c r="C23" s="170"/>
      <c r="D23" s="170"/>
      <c r="E23" s="170">
        <f t="shared" si="0"/>
        <v>560</v>
      </c>
    </row>
    <row r="24" s="6" customFormat="1" ht="26" customHeight="1" spans="1:5">
      <c r="A24" s="173" t="s">
        <v>225</v>
      </c>
      <c r="B24" s="170">
        <v>3081</v>
      </c>
      <c r="C24" s="170">
        <v>331</v>
      </c>
      <c r="D24" s="170">
        <f>322-270</f>
        <v>52</v>
      </c>
      <c r="E24" s="170">
        <f t="shared" si="0"/>
        <v>3360</v>
      </c>
    </row>
    <row r="25" s="6" customFormat="1" ht="23" customHeight="1" spans="1:5">
      <c r="A25" s="171" t="s">
        <v>226</v>
      </c>
      <c r="B25" s="170">
        <v>4400</v>
      </c>
      <c r="C25" s="170"/>
      <c r="D25" s="170">
        <v>4400</v>
      </c>
      <c r="E25" s="170">
        <f t="shared" si="0"/>
        <v>0</v>
      </c>
    </row>
    <row r="26" s="6" customFormat="1" ht="23" customHeight="1" spans="1:5">
      <c r="A26" s="171" t="s">
        <v>227</v>
      </c>
      <c r="B26" s="170">
        <v>6404</v>
      </c>
      <c r="C26" s="170"/>
      <c r="D26" s="170"/>
      <c r="E26" s="170">
        <f t="shared" si="0"/>
        <v>6404</v>
      </c>
    </row>
    <row r="27" s="6" customFormat="1" ht="23" customHeight="1" spans="1:5">
      <c r="A27" s="171" t="s">
        <v>228</v>
      </c>
      <c r="B27" s="170"/>
      <c r="C27" s="170"/>
      <c r="D27" s="174"/>
      <c r="E27" s="170"/>
    </row>
    <row r="28" s="6" customFormat="1" ht="23" customHeight="1" spans="1:5">
      <c r="A28" s="171" t="s">
        <v>229</v>
      </c>
      <c r="B28" s="170"/>
      <c r="C28" s="170"/>
      <c r="D28" s="170"/>
      <c r="E28" s="170"/>
    </row>
    <row r="29" s="6" customFormat="1" ht="23" customHeight="1" spans="1:5">
      <c r="A29" s="175" t="s">
        <v>230</v>
      </c>
      <c r="B29" s="176">
        <f>SUM(B4:B27)</f>
        <v>435452</v>
      </c>
      <c r="C29" s="177">
        <f>SUM(C4:C27)</f>
        <v>83530</v>
      </c>
      <c r="D29" s="176">
        <f>SUM(D4:D27)</f>
        <v>71758</v>
      </c>
      <c r="E29" s="176">
        <f>SUM(E4:E27)</f>
        <v>447224</v>
      </c>
    </row>
    <row r="30" s="160" customFormat="1" ht="23" customHeight="1" spans="1:5">
      <c r="A30" s="175" t="s">
        <v>231</v>
      </c>
      <c r="B30" s="176">
        <f>B31+B34+B35+B36</f>
        <v>92400</v>
      </c>
      <c r="C30" s="176">
        <f>C31+C34+C35+C36</f>
        <v>606</v>
      </c>
      <c r="D30" s="176">
        <f>D31+D34+D35+D36</f>
        <v>4642</v>
      </c>
      <c r="E30" s="176">
        <f>E31+E34+E35+E36</f>
        <v>88364</v>
      </c>
    </row>
    <row r="31" s="160" customFormat="1" ht="23" customHeight="1" spans="1:5">
      <c r="A31" s="175" t="s">
        <v>232</v>
      </c>
      <c r="B31" s="178">
        <f>B32+B33</f>
        <v>88000</v>
      </c>
      <c r="C31" s="178">
        <f>C32+C33</f>
        <v>0</v>
      </c>
      <c r="D31" s="178">
        <f>D32+D33</f>
        <v>4642</v>
      </c>
      <c r="E31" s="178">
        <f>E32+E33</f>
        <v>83358</v>
      </c>
    </row>
    <row r="32" s="6" customFormat="1" ht="23" customHeight="1" spans="1:5">
      <c r="A32" s="171" t="s">
        <v>233</v>
      </c>
      <c r="B32" s="69">
        <v>23391</v>
      </c>
      <c r="C32" s="170"/>
      <c r="D32" s="174">
        <v>597</v>
      </c>
      <c r="E32" s="170">
        <v>22794</v>
      </c>
    </row>
    <row r="33" s="6" customFormat="1" ht="23" customHeight="1" spans="1:5">
      <c r="A33" s="171" t="s">
        <v>234</v>
      </c>
      <c r="B33" s="69">
        <v>64609</v>
      </c>
      <c r="C33" s="170"/>
      <c r="D33" s="174">
        <v>4045</v>
      </c>
      <c r="E33" s="170">
        <f>7210+53354</f>
        <v>60564</v>
      </c>
    </row>
    <row r="34" s="160" customFormat="1" ht="23" customHeight="1" spans="1:5">
      <c r="A34" s="175" t="s">
        <v>235</v>
      </c>
      <c r="B34" s="178"/>
      <c r="C34" s="178">
        <v>545</v>
      </c>
      <c r="D34" s="177"/>
      <c r="E34" s="178">
        <v>545</v>
      </c>
    </row>
    <row r="35" s="160" customFormat="1" ht="23" customHeight="1" spans="1:5">
      <c r="A35" s="175" t="s">
        <v>236</v>
      </c>
      <c r="B35" s="178"/>
      <c r="C35" s="178"/>
      <c r="D35" s="177"/>
      <c r="E35" s="178"/>
    </row>
    <row r="36" s="160" customFormat="1" ht="23" customHeight="1" spans="1:5">
      <c r="A36" s="175" t="s">
        <v>237</v>
      </c>
      <c r="B36" s="178">
        <f>B37+B38+B40</f>
        <v>4400</v>
      </c>
      <c r="C36" s="178">
        <f>C37+C38+C40</f>
        <v>61</v>
      </c>
      <c r="D36" s="177"/>
      <c r="E36" s="178">
        <v>4461</v>
      </c>
    </row>
    <row r="37" s="6" customFormat="1" ht="26" customHeight="1" spans="1:5">
      <c r="A37" s="171" t="s">
        <v>238</v>
      </c>
      <c r="B37" s="170">
        <v>4400</v>
      </c>
      <c r="C37" s="170"/>
      <c r="D37" s="174"/>
      <c r="E37" s="170">
        <v>4400</v>
      </c>
    </row>
    <row r="38" s="161" customFormat="1" ht="31" customHeight="1" spans="1:5">
      <c r="A38" s="171" t="s">
        <v>239</v>
      </c>
      <c r="B38" s="170"/>
      <c r="C38" s="170">
        <v>61</v>
      </c>
      <c r="D38" s="174"/>
      <c r="E38" s="170">
        <v>61</v>
      </c>
    </row>
    <row r="39" s="161" customFormat="1" ht="31" customHeight="1" spans="1:5">
      <c r="A39" s="171" t="s">
        <v>240</v>
      </c>
      <c r="B39" s="170"/>
      <c r="C39" s="170"/>
      <c r="D39" s="174"/>
      <c r="E39" s="170"/>
    </row>
    <row r="40" s="6" customFormat="1" ht="33" customHeight="1" spans="1:5">
      <c r="A40" s="171" t="s">
        <v>241</v>
      </c>
      <c r="B40" s="170"/>
      <c r="C40" s="170"/>
      <c r="D40" s="174"/>
      <c r="E40" s="170"/>
    </row>
    <row r="41" s="6" customFormat="1" ht="30" customHeight="1" spans="1:5">
      <c r="A41" s="179" t="s">
        <v>242</v>
      </c>
      <c r="B41" s="176">
        <f>B29+B30</f>
        <v>527852</v>
      </c>
      <c r="C41" s="176">
        <f>C29+C30</f>
        <v>84136</v>
      </c>
      <c r="D41" s="176">
        <f>D29+D30</f>
        <v>76400</v>
      </c>
      <c r="E41" s="176">
        <f>E29+E30</f>
        <v>535588</v>
      </c>
    </row>
  </sheetData>
  <mergeCells count="1">
    <mergeCell ref="A1:E1"/>
  </mergeCells>
  <conditionalFormatting sqref="B32:B33">
    <cfRule type="cellIs" dxfId="0" priority="1" stopIfTrue="1" operator="lessThanOrEqual">
      <formula>-1</formula>
    </cfRule>
  </conditionalFormatting>
  <printOptions horizontalCentered="1"/>
  <pageMargins left="0.66875" right="0.66875" top="1" bottom="1" header="0.5" footer="0.688888888888889"/>
  <pageSetup paperSize="9" firstPageNumber="7" orientation="portrait" useFirstPageNumber="1" horizontalDpi="600"/>
  <headerFooter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68"/>
  <sheetViews>
    <sheetView showZeros="0" workbookViewId="0">
      <selection activeCell="G17" sqref="G17"/>
    </sheetView>
  </sheetViews>
  <sheetFormatPr defaultColWidth="8.87272727272727" defaultRowHeight="20.1" customHeight="1" outlineLevelCol="3"/>
  <cols>
    <col min="1" max="1" width="43.8727272727273" style="149" customWidth="1"/>
    <col min="2" max="2" width="14.3727272727273" style="149" customWidth="1"/>
    <col min="3" max="3" width="13.8727272727273" style="149" customWidth="1"/>
    <col min="4" max="4" width="15.7545454545455" style="149" customWidth="1"/>
    <col min="5" max="16384" width="8.87272727272727" style="149"/>
  </cols>
  <sheetData>
    <row r="1" s="149" customFormat="1" ht="39.95" customHeight="1" spans="1:4">
      <c r="A1" s="152" t="s">
        <v>243</v>
      </c>
      <c r="B1" s="152"/>
      <c r="C1" s="152"/>
      <c r="D1" s="152"/>
    </row>
    <row r="2" s="149" customFormat="1" customHeight="1" spans="1:4">
      <c r="A2" s="153" t="s">
        <v>1</v>
      </c>
      <c r="B2" s="153"/>
      <c r="C2" s="153"/>
      <c r="D2" s="154" t="s">
        <v>2</v>
      </c>
    </row>
    <row r="3" s="150" customFormat="1" ht="21.75" customHeight="1" spans="1:4">
      <c r="A3" s="155" t="s">
        <v>244</v>
      </c>
      <c r="B3" s="155" t="s">
        <v>90</v>
      </c>
      <c r="C3" s="155" t="s">
        <v>91</v>
      </c>
      <c r="D3" s="155" t="s">
        <v>245</v>
      </c>
    </row>
    <row r="4" s="150" customFormat="1" ht="14" spans="1:4">
      <c r="A4" s="156"/>
      <c r="B4" s="156"/>
      <c r="C4" s="156"/>
      <c r="D4" s="156"/>
    </row>
    <row r="5" s="151" customFormat="1" ht="30" customHeight="1" spans="1:4">
      <c r="A5" s="157" t="s">
        <v>246</v>
      </c>
      <c r="B5" s="158">
        <f>SUM(B6,B1351,B1360)</f>
        <v>527852</v>
      </c>
      <c r="C5" s="158">
        <f>SUM(C6,C1351,C1360)</f>
        <v>7736</v>
      </c>
      <c r="D5" s="158">
        <f t="shared" ref="D5:D68" si="0">SUM(B5:C5)</f>
        <v>535588</v>
      </c>
    </row>
    <row r="6" s="151" customFormat="1" customHeight="1" spans="1:4">
      <c r="A6" s="61" t="s">
        <v>247</v>
      </c>
      <c r="B6" s="158">
        <f>SUM(B7,B249,B289,B308,B398,B450,B506,B563,B692,B776,B853,B876,B984,B1042,B1106,B1126,B1156,B1166,B1211,B1232,B1277,B1327,B1328,B1341,B1348)</f>
        <v>435452</v>
      </c>
      <c r="C6" s="158">
        <f>SUM(C7,C249,C289,C308,C398,C450,C506,C563,C692,C776,C853,C876,C984,C1042,C1106,C1126,C1156,C1166,C1211,C1232,C1277,C1327,C1331,C1344,C1328)</f>
        <v>11772</v>
      </c>
      <c r="D6" s="158">
        <f t="shared" si="0"/>
        <v>447224</v>
      </c>
    </row>
    <row r="7" s="151" customFormat="1" customHeight="1" spans="1:4">
      <c r="A7" s="61" t="s">
        <v>248</v>
      </c>
      <c r="B7" s="158">
        <f>SUM(B8,B20,B29,B40,B51,B62,B73,B81,B90,B103,B112,B123,B135,B142,B150,B156,B163,B170,B177,B184,B191,B199,B205,B211,B218,B233,B240,B246)</f>
        <v>67628</v>
      </c>
      <c r="C7" s="158">
        <f>SUM(C8,C20,C29,C40,C51,C62,C73,C81,C90,C103,C112,C123,C135,C142,C150,C156,C163,C170,C177,C184,C191,C199,C205,C211,C218,C233,C240,C246)</f>
        <v>17565</v>
      </c>
      <c r="D7" s="158">
        <f t="shared" si="0"/>
        <v>85193</v>
      </c>
    </row>
    <row r="8" s="151" customFormat="1" customHeight="1" spans="1:4">
      <c r="A8" s="61" t="s">
        <v>249</v>
      </c>
      <c r="B8" s="158">
        <f>SUM(B9:B19)</f>
        <v>1086</v>
      </c>
      <c r="C8" s="158">
        <f>SUM(C9:C19)</f>
        <v>-198</v>
      </c>
      <c r="D8" s="158">
        <f t="shared" si="0"/>
        <v>888</v>
      </c>
    </row>
    <row r="9" s="149" customFormat="1" customHeight="1" spans="1:4">
      <c r="A9" s="62" t="s">
        <v>250</v>
      </c>
      <c r="B9" s="159">
        <v>626</v>
      </c>
      <c r="C9" s="159">
        <v>-76</v>
      </c>
      <c r="D9" s="159">
        <f t="shared" si="0"/>
        <v>550</v>
      </c>
    </row>
    <row r="10" s="149" customFormat="1" customHeight="1" spans="1:4">
      <c r="A10" s="62" t="s">
        <v>251</v>
      </c>
      <c r="B10" s="159">
        <v>0</v>
      </c>
      <c r="C10" s="159">
        <v>18</v>
      </c>
      <c r="D10" s="159">
        <f t="shared" si="0"/>
        <v>18</v>
      </c>
    </row>
    <row r="11" s="149" customFormat="1" customHeight="1" spans="1:4">
      <c r="A11" s="62" t="s">
        <v>252</v>
      </c>
      <c r="B11" s="159"/>
      <c r="C11" s="159">
        <v>0</v>
      </c>
      <c r="D11" s="159">
        <f t="shared" si="0"/>
        <v>0</v>
      </c>
    </row>
    <row r="12" s="149" customFormat="1" customHeight="1" spans="1:4">
      <c r="A12" s="62" t="s">
        <v>253</v>
      </c>
      <c r="B12" s="159">
        <v>88</v>
      </c>
      <c r="C12" s="159">
        <v>2</v>
      </c>
      <c r="D12" s="159">
        <f t="shared" si="0"/>
        <v>90</v>
      </c>
    </row>
    <row r="13" s="149" customFormat="1" customHeight="1" spans="1:4">
      <c r="A13" s="62" t="s">
        <v>254</v>
      </c>
      <c r="B13" s="159"/>
      <c r="C13" s="159">
        <v>0</v>
      </c>
      <c r="D13" s="159">
        <f t="shared" si="0"/>
        <v>0</v>
      </c>
    </row>
    <row r="14" s="149" customFormat="1" customHeight="1" spans="1:4">
      <c r="A14" s="62" t="s">
        <v>255</v>
      </c>
      <c r="B14" s="159"/>
      <c r="C14" s="159">
        <v>0</v>
      </c>
      <c r="D14" s="159">
        <f t="shared" si="0"/>
        <v>0</v>
      </c>
    </row>
    <row r="15" s="149" customFormat="1" customHeight="1" spans="1:4">
      <c r="A15" s="62" t="s">
        <v>256</v>
      </c>
      <c r="B15" s="159">
        <v>0</v>
      </c>
      <c r="C15" s="159">
        <v>20</v>
      </c>
      <c r="D15" s="159">
        <f t="shared" si="0"/>
        <v>20</v>
      </c>
    </row>
    <row r="16" s="149" customFormat="1" customHeight="1" spans="1:4">
      <c r="A16" s="62" t="s">
        <v>257</v>
      </c>
      <c r="B16" s="159"/>
      <c r="C16" s="159">
        <v>0</v>
      </c>
      <c r="D16" s="159">
        <f t="shared" si="0"/>
        <v>0</v>
      </c>
    </row>
    <row r="17" s="149" customFormat="1" customHeight="1" spans="1:4">
      <c r="A17" s="62" t="s">
        <v>258</v>
      </c>
      <c r="B17" s="159"/>
      <c r="C17" s="159">
        <v>0</v>
      </c>
      <c r="D17" s="159">
        <f t="shared" si="0"/>
        <v>0</v>
      </c>
    </row>
    <row r="18" s="149" customFormat="1" customHeight="1" spans="1:4">
      <c r="A18" s="62" t="s">
        <v>259</v>
      </c>
      <c r="B18" s="159"/>
      <c r="C18" s="159">
        <v>0</v>
      </c>
      <c r="D18" s="159">
        <f t="shared" si="0"/>
        <v>0</v>
      </c>
    </row>
    <row r="19" s="149" customFormat="1" customHeight="1" spans="1:4">
      <c r="A19" s="62" t="s">
        <v>260</v>
      </c>
      <c r="B19" s="159">
        <v>372</v>
      </c>
      <c r="C19" s="159">
        <v>-162</v>
      </c>
      <c r="D19" s="159">
        <f t="shared" si="0"/>
        <v>210</v>
      </c>
    </row>
    <row r="20" s="151" customFormat="1" customHeight="1" spans="1:4">
      <c r="A20" s="61" t="s">
        <v>261</v>
      </c>
      <c r="B20" s="158">
        <f>SUM(B21:B28)</f>
        <v>766</v>
      </c>
      <c r="C20" s="158">
        <f>SUM(C21:C28)</f>
        <v>-130</v>
      </c>
      <c r="D20" s="158">
        <f t="shared" si="0"/>
        <v>636</v>
      </c>
    </row>
    <row r="21" s="149" customFormat="1" customHeight="1" spans="1:4">
      <c r="A21" s="62" t="s">
        <v>250</v>
      </c>
      <c r="B21" s="159">
        <v>463</v>
      </c>
      <c r="C21" s="159">
        <v>-63</v>
      </c>
      <c r="D21" s="159">
        <f t="shared" si="0"/>
        <v>400</v>
      </c>
    </row>
    <row r="22" s="149" customFormat="1" customHeight="1" spans="1:4">
      <c r="A22" s="62" t="s">
        <v>251</v>
      </c>
      <c r="B22" s="159">
        <v>0</v>
      </c>
      <c r="C22" s="159">
        <v>29</v>
      </c>
      <c r="D22" s="159">
        <f t="shared" si="0"/>
        <v>29</v>
      </c>
    </row>
    <row r="23" s="149" customFormat="1" customHeight="1" spans="1:4">
      <c r="A23" s="62" t="s">
        <v>252</v>
      </c>
      <c r="B23" s="159"/>
      <c r="C23" s="159">
        <v>0</v>
      </c>
      <c r="D23" s="159">
        <f t="shared" si="0"/>
        <v>0</v>
      </c>
    </row>
    <row r="24" s="149" customFormat="1" customHeight="1" spans="1:4">
      <c r="A24" s="62" t="s">
        <v>262</v>
      </c>
      <c r="B24" s="159">
        <v>64</v>
      </c>
      <c r="C24" s="159">
        <v>-32</v>
      </c>
      <c r="D24" s="159">
        <f t="shared" si="0"/>
        <v>32</v>
      </c>
    </row>
    <row r="25" s="149" customFormat="1" customHeight="1" spans="1:4">
      <c r="A25" s="62" t="s">
        <v>263</v>
      </c>
      <c r="B25" s="159"/>
      <c r="C25" s="159">
        <v>0</v>
      </c>
      <c r="D25" s="159">
        <f t="shared" si="0"/>
        <v>0</v>
      </c>
    </row>
    <row r="26" s="149" customFormat="1" customHeight="1" spans="1:4">
      <c r="A26" s="62" t="s">
        <v>264</v>
      </c>
      <c r="B26" s="159"/>
      <c r="C26" s="159">
        <v>0</v>
      </c>
      <c r="D26" s="159">
        <f t="shared" si="0"/>
        <v>0</v>
      </c>
    </row>
    <row r="27" s="149" customFormat="1" customHeight="1" spans="1:4">
      <c r="A27" s="62" t="s">
        <v>259</v>
      </c>
      <c r="B27" s="159"/>
      <c r="C27" s="159">
        <v>0</v>
      </c>
      <c r="D27" s="159">
        <f t="shared" si="0"/>
        <v>0</v>
      </c>
    </row>
    <row r="28" s="149" customFormat="1" customHeight="1" spans="1:4">
      <c r="A28" s="62" t="s">
        <v>265</v>
      </c>
      <c r="B28" s="159">
        <v>239</v>
      </c>
      <c r="C28" s="159">
        <v>-64</v>
      </c>
      <c r="D28" s="159">
        <f t="shared" si="0"/>
        <v>175</v>
      </c>
    </row>
    <row r="29" s="151" customFormat="1" customHeight="1" spans="1:4">
      <c r="A29" s="61" t="s">
        <v>266</v>
      </c>
      <c r="B29" s="158">
        <f>SUM(B30:B39)</f>
        <v>21652</v>
      </c>
      <c r="C29" s="158">
        <f>SUM(C30:C39)</f>
        <v>-3329</v>
      </c>
      <c r="D29" s="158">
        <f t="shared" si="0"/>
        <v>18323</v>
      </c>
    </row>
    <row r="30" s="149" customFormat="1" customHeight="1" spans="1:4">
      <c r="A30" s="62" t="s">
        <v>250</v>
      </c>
      <c r="B30" s="159">
        <v>12056</v>
      </c>
      <c r="C30" s="159">
        <v>-1496</v>
      </c>
      <c r="D30" s="159">
        <f t="shared" si="0"/>
        <v>10560</v>
      </c>
    </row>
    <row r="31" s="149" customFormat="1" customHeight="1" spans="1:4">
      <c r="A31" s="62" t="s">
        <v>251</v>
      </c>
      <c r="B31" s="159">
        <v>3521</v>
      </c>
      <c r="C31" s="159">
        <v>-971</v>
      </c>
      <c r="D31" s="159">
        <f t="shared" si="0"/>
        <v>2550</v>
      </c>
    </row>
    <row r="32" s="149" customFormat="1" customHeight="1" spans="1:4">
      <c r="A32" s="62" t="s">
        <v>252</v>
      </c>
      <c r="B32" s="159"/>
      <c r="C32" s="159">
        <v>0</v>
      </c>
      <c r="D32" s="159">
        <f t="shared" si="0"/>
        <v>0</v>
      </c>
    </row>
    <row r="33" s="149" customFormat="1" customHeight="1" spans="1:4">
      <c r="A33" s="62" t="s">
        <v>267</v>
      </c>
      <c r="B33" s="159"/>
      <c r="C33" s="159">
        <v>0</v>
      </c>
      <c r="D33" s="159">
        <f t="shared" si="0"/>
        <v>0</v>
      </c>
    </row>
    <row r="34" s="149" customFormat="1" customHeight="1" spans="1:4">
      <c r="A34" s="62" t="s">
        <v>268</v>
      </c>
      <c r="B34" s="159">
        <v>0</v>
      </c>
      <c r="C34" s="159">
        <v>3</v>
      </c>
      <c r="D34" s="159">
        <f t="shared" si="0"/>
        <v>3</v>
      </c>
    </row>
    <row r="35" s="149" customFormat="1" customHeight="1" spans="1:4">
      <c r="A35" s="62" t="s">
        <v>269</v>
      </c>
      <c r="B35" s="159"/>
      <c r="C35" s="159">
        <v>0</v>
      </c>
      <c r="D35" s="159">
        <f t="shared" si="0"/>
        <v>0</v>
      </c>
    </row>
    <row r="36" s="149" customFormat="1" customHeight="1" spans="1:4">
      <c r="A36" s="62" t="s">
        <v>270</v>
      </c>
      <c r="B36" s="159">
        <v>0</v>
      </c>
      <c r="C36" s="159">
        <v>0</v>
      </c>
      <c r="D36" s="159">
        <f t="shared" si="0"/>
        <v>0</v>
      </c>
    </row>
    <row r="37" s="149" customFormat="1" customHeight="1" spans="1:4">
      <c r="A37" s="62" t="s">
        <v>271</v>
      </c>
      <c r="B37" s="159">
        <v>822</v>
      </c>
      <c r="C37" s="159">
        <v>-212</v>
      </c>
      <c r="D37" s="159">
        <f t="shared" si="0"/>
        <v>610</v>
      </c>
    </row>
    <row r="38" s="149" customFormat="1" customHeight="1" spans="1:4">
      <c r="A38" s="62" t="s">
        <v>259</v>
      </c>
      <c r="B38" s="159">
        <v>5110</v>
      </c>
      <c r="C38" s="159">
        <v>-560</v>
      </c>
      <c r="D38" s="159">
        <f t="shared" si="0"/>
        <v>4550</v>
      </c>
    </row>
    <row r="39" s="149" customFormat="1" ht="31" customHeight="1" spans="1:4">
      <c r="A39" s="63" t="s">
        <v>272</v>
      </c>
      <c r="B39" s="159">
        <v>143</v>
      </c>
      <c r="C39" s="159">
        <v>-93</v>
      </c>
      <c r="D39" s="159">
        <f t="shared" si="0"/>
        <v>50</v>
      </c>
    </row>
    <row r="40" s="151" customFormat="1" customHeight="1" spans="1:4">
      <c r="A40" s="61" t="s">
        <v>273</v>
      </c>
      <c r="B40" s="158">
        <f>SUM(B41:B50)</f>
        <v>932</v>
      </c>
      <c r="C40" s="158">
        <f>SUM(C41:C50)</f>
        <v>-123</v>
      </c>
      <c r="D40" s="158">
        <f t="shared" si="0"/>
        <v>809</v>
      </c>
    </row>
    <row r="41" s="149" customFormat="1" customHeight="1" spans="1:4">
      <c r="A41" s="62" t="s">
        <v>250</v>
      </c>
      <c r="B41" s="159">
        <v>632</v>
      </c>
      <c r="C41" s="159">
        <v>-82</v>
      </c>
      <c r="D41" s="159">
        <f t="shared" si="0"/>
        <v>550</v>
      </c>
    </row>
    <row r="42" s="149" customFormat="1" customHeight="1" spans="1:4">
      <c r="A42" s="62" t="s">
        <v>251</v>
      </c>
      <c r="B42" s="159"/>
      <c r="C42" s="159">
        <v>0</v>
      </c>
      <c r="D42" s="159">
        <f t="shared" si="0"/>
        <v>0</v>
      </c>
    </row>
    <row r="43" s="149" customFormat="1" customHeight="1" spans="1:4">
      <c r="A43" s="62" t="s">
        <v>252</v>
      </c>
      <c r="B43" s="159"/>
      <c r="C43" s="159">
        <v>0</v>
      </c>
      <c r="D43" s="159">
        <f t="shared" si="0"/>
        <v>0</v>
      </c>
    </row>
    <row r="44" s="149" customFormat="1" customHeight="1" spans="1:4">
      <c r="A44" s="62" t="s">
        <v>274</v>
      </c>
      <c r="B44" s="159"/>
      <c r="C44" s="159">
        <v>0</v>
      </c>
      <c r="D44" s="159">
        <f t="shared" si="0"/>
        <v>0</v>
      </c>
    </row>
    <row r="45" s="149" customFormat="1" customHeight="1" spans="1:4">
      <c r="A45" s="62" t="s">
        <v>275</v>
      </c>
      <c r="B45" s="159"/>
      <c r="C45" s="159">
        <v>0</v>
      </c>
      <c r="D45" s="159">
        <f t="shared" si="0"/>
        <v>0</v>
      </c>
    </row>
    <row r="46" s="149" customFormat="1" customHeight="1" spans="1:4">
      <c r="A46" s="62" t="s">
        <v>276</v>
      </c>
      <c r="B46" s="159"/>
      <c r="C46" s="159">
        <v>0</v>
      </c>
      <c r="D46" s="159">
        <f t="shared" si="0"/>
        <v>0</v>
      </c>
    </row>
    <row r="47" s="149" customFormat="1" customHeight="1" spans="1:4">
      <c r="A47" s="62" t="s">
        <v>277</v>
      </c>
      <c r="B47" s="159"/>
      <c r="C47" s="159">
        <v>0</v>
      </c>
      <c r="D47" s="159">
        <f t="shared" si="0"/>
        <v>0</v>
      </c>
    </row>
    <row r="48" s="149" customFormat="1" customHeight="1" spans="1:4">
      <c r="A48" s="62" t="s">
        <v>278</v>
      </c>
      <c r="B48" s="159">
        <v>0</v>
      </c>
      <c r="C48" s="159">
        <v>0</v>
      </c>
      <c r="D48" s="159">
        <f t="shared" si="0"/>
        <v>0</v>
      </c>
    </row>
    <row r="49" s="149" customFormat="1" customHeight="1" spans="1:4">
      <c r="A49" s="62" t="s">
        <v>259</v>
      </c>
      <c r="B49" s="159"/>
      <c r="C49" s="159">
        <v>0</v>
      </c>
      <c r="D49" s="159">
        <f t="shared" si="0"/>
        <v>0</v>
      </c>
    </row>
    <row r="50" s="149" customFormat="1" customHeight="1" spans="1:4">
      <c r="A50" s="62" t="s">
        <v>279</v>
      </c>
      <c r="B50" s="159">
        <v>300</v>
      </c>
      <c r="C50" s="159">
        <v>-41</v>
      </c>
      <c r="D50" s="159">
        <f t="shared" si="0"/>
        <v>259</v>
      </c>
    </row>
    <row r="51" s="151" customFormat="1" customHeight="1" spans="1:4">
      <c r="A51" s="61" t="s">
        <v>280</v>
      </c>
      <c r="B51" s="158">
        <f>SUM(B52:B61)</f>
        <v>735</v>
      </c>
      <c r="C51" s="158">
        <f>SUM(C52:C61)</f>
        <v>-190</v>
      </c>
      <c r="D51" s="158">
        <f t="shared" si="0"/>
        <v>545</v>
      </c>
    </row>
    <row r="52" s="149" customFormat="1" customHeight="1" spans="1:4">
      <c r="A52" s="62" t="s">
        <v>250</v>
      </c>
      <c r="B52" s="159">
        <v>359</v>
      </c>
      <c r="C52" s="159">
        <v>-59</v>
      </c>
      <c r="D52" s="159">
        <f t="shared" si="0"/>
        <v>300</v>
      </c>
    </row>
    <row r="53" s="149" customFormat="1" customHeight="1" spans="1:4">
      <c r="A53" s="62" t="s">
        <v>251</v>
      </c>
      <c r="B53" s="159">
        <v>0</v>
      </c>
      <c r="C53" s="159">
        <v>0</v>
      </c>
      <c r="D53" s="159">
        <f t="shared" si="0"/>
        <v>0</v>
      </c>
    </row>
    <row r="54" s="149" customFormat="1" customHeight="1" spans="1:4">
      <c r="A54" s="62" t="s">
        <v>252</v>
      </c>
      <c r="B54" s="159"/>
      <c r="C54" s="159">
        <v>0</v>
      </c>
      <c r="D54" s="159">
        <f t="shared" si="0"/>
        <v>0</v>
      </c>
    </row>
    <row r="55" s="149" customFormat="1" customHeight="1" spans="1:4">
      <c r="A55" s="62" t="s">
        <v>281</v>
      </c>
      <c r="B55" s="159"/>
      <c r="C55" s="159">
        <v>0</v>
      </c>
      <c r="D55" s="159">
        <f t="shared" si="0"/>
        <v>0</v>
      </c>
    </row>
    <row r="56" s="149" customFormat="1" customHeight="1" spans="1:4">
      <c r="A56" s="62" t="s">
        <v>282</v>
      </c>
      <c r="B56" s="159">
        <v>32</v>
      </c>
      <c r="C56" s="159">
        <v>-13</v>
      </c>
      <c r="D56" s="159">
        <f t="shared" si="0"/>
        <v>19</v>
      </c>
    </row>
    <row r="57" s="149" customFormat="1" customHeight="1" spans="1:4">
      <c r="A57" s="62" t="s">
        <v>283</v>
      </c>
      <c r="B57" s="159"/>
      <c r="C57" s="159">
        <v>0</v>
      </c>
      <c r="D57" s="159">
        <f t="shared" si="0"/>
        <v>0</v>
      </c>
    </row>
    <row r="58" s="149" customFormat="1" customHeight="1" spans="1:4">
      <c r="A58" s="62" t="s">
        <v>284</v>
      </c>
      <c r="B58" s="159">
        <v>304</v>
      </c>
      <c r="C58" s="159">
        <v>-117</v>
      </c>
      <c r="D58" s="159">
        <f t="shared" si="0"/>
        <v>187</v>
      </c>
    </row>
    <row r="59" s="149" customFormat="1" customHeight="1" spans="1:4">
      <c r="A59" s="62" t="s">
        <v>285</v>
      </c>
      <c r="B59" s="159">
        <v>40</v>
      </c>
      <c r="C59" s="159">
        <v>-1</v>
      </c>
      <c r="D59" s="159">
        <f t="shared" si="0"/>
        <v>39</v>
      </c>
    </row>
    <row r="60" s="149" customFormat="1" customHeight="1" spans="1:4">
      <c r="A60" s="62" t="s">
        <v>259</v>
      </c>
      <c r="B60" s="159"/>
      <c r="C60" s="159">
        <v>0</v>
      </c>
      <c r="D60" s="159">
        <f t="shared" si="0"/>
        <v>0</v>
      </c>
    </row>
    <row r="61" s="149" customFormat="1" customHeight="1" spans="1:4">
      <c r="A61" s="62" t="s">
        <v>286</v>
      </c>
      <c r="B61" s="159"/>
      <c r="C61" s="159">
        <v>0</v>
      </c>
      <c r="D61" s="159">
        <f t="shared" si="0"/>
        <v>0</v>
      </c>
    </row>
    <row r="62" s="151" customFormat="1" customHeight="1" spans="1:4">
      <c r="A62" s="61" t="s">
        <v>287</v>
      </c>
      <c r="B62" s="158">
        <f>SUM(B63:B72)</f>
        <v>1233</v>
      </c>
      <c r="C62" s="158">
        <f>SUM(C63:C72)</f>
        <v>-223</v>
      </c>
      <c r="D62" s="158">
        <f t="shared" si="0"/>
        <v>1010</v>
      </c>
    </row>
    <row r="63" s="149" customFormat="1" customHeight="1" spans="1:4">
      <c r="A63" s="62" t="s">
        <v>250</v>
      </c>
      <c r="B63" s="159">
        <v>609</v>
      </c>
      <c r="C63" s="159">
        <v>-49</v>
      </c>
      <c r="D63" s="159">
        <f t="shared" si="0"/>
        <v>560</v>
      </c>
    </row>
    <row r="64" s="149" customFormat="1" customHeight="1" spans="1:4">
      <c r="A64" s="62" t="s">
        <v>251</v>
      </c>
      <c r="B64" s="159">
        <v>0</v>
      </c>
      <c r="C64" s="159">
        <v>0</v>
      </c>
      <c r="D64" s="159">
        <f t="shared" si="0"/>
        <v>0</v>
      </c>
    </row>
    <row r="65" s="149" customFormat="1" customHeight="1" spans="1:4">
      <c r="A65" s="62" t="s">
        <v>252</v>
      </c>
      <c r="B65" s="159"/>
      <c r="C65" s="159">
        <v>0</v>
      </c>
      <c r="D65" s="159">
        <f t="shared" si="0"/>
        <v>0</v>
      </c>
    </row>
    <row r="66" s="149" customFormat="1" customHeight="1" spans="1:4">
      <c r="A66" s="62" t="s">
        <v>288</v>
      </c>
      <c r="B66" s="159">
        <v>0</v>
      </c>
      <c r="C66" s="159">
        <v>0</v>
      </c>
      <c r="D66" s="159">
        <f t="shared" si="0"/>
        <v>0</v>
      </c>
    </row>
    <row r="67" s="149" customFormat="1" customHeight="1" spans="1:4">
      <c r="A67" s="62" t="s">
        <v>289</v>
      </c>
      <c r="B67" s="159"/>
      <c r="C67" s="159">
        <v>0</v>
      </c>
      <c r="D67" s="159">
        <f t="shared" si="0"/>
        <v>0</v>
      </c>
    </row>
    <row r="68" s="149" customFormat="1" customHeight="1" spans="1:4">
      <c r="A68" s="62" t="s">
        <v>290</v>
      </c>
      <c r="B68" s="159"/>
      <c r="C68" s="159">
        <v>0</v>
      </c>
      <c r="D68" s="159">
        <f t="shared" si="0"/>
        <v>0</v>
      </c>
    </row>
    <row r="69" s="149" customFormat="1" customHeight="1" spans="1:4">
      <c r="A69" s="62" t="s">
        <v>291</v>
      </c>
      <c r="B69" s="159"/>
      <c r="C69" s="159">
        <v>10</v>
      </c>
      <c r="D69" s="159">
        <f t="shared" ref="D69:D132" si="1">SUM(B69:C69)</f>
        <v>10</v>
      </c>
    </row>
    <row r="70" s="149" customFormat="1" customHeight="1" spans="1:4">
      <c r="A70" s="62" t="s">
        <v>292</v>
      </c>
      <c r="B70" s="159"/>
      <c r="C70" s="159">
        <v>0</v>
      </c>
      <c r="D70" s="159">
        <f t="shared" si="1"/>
        <v>0</v>
      </c>
    </row>
    <row r="71" s="149" customFormat="1" customHeight="1" spans="1:4">
      <c r="A71" s="62" t="s">
        <v>259</v>
      </c>
      <c r="B71" s="159"/>
      <c r="C71" s="159">
        <v>0</v>
      </c>
      <c r="D71" s="159">
        <f t="shared" si="1"/>
        <v>0</v>
      </c>
    </row>
    <row r="72" s="149" customFormat="1" customHeight="1" spans="1:4">
      <c r="A72" s="62" t="s">
        <v>293</v>
      </c>
      <c r="B72" s="159">
        <v>624</v>
      </c>
      <c r="C72" s="159">
        <v>-184</v>
      </c>
      <c r="D72" s="159">
        <f t="shared" si="1"/>
        <v>440</v>
      </c>
    </row>
    <row r="73" s="151" customFormat="1" customHeight="1" spans="1:4">
      <c r="A73" s="61" t="s">
        <v>294</v>
      </c>
      <c r="B73" s="158">
        <f>SUM(B74:B80)</f>
        <v>500</v>
      </c>
      <c r="C73" s="158">
        <f>SUM(C74:C80)</f>
        <v>-200</v>
      </c>
      <c r="D73" s="158">
        <f t="shared" si="1"/>
        <v>300</v>
      </c>
    </row>
    <row r="74" s="149" customFormat="1" customHeight="1" spans="1:4">
      <c r="A74" s="62" t="s">
        <v>250</v>
      </c>
      <c r="B74" s="159"/>
      <c r="C74" s="159">
        <v>0</v>
      </c>
      <c r="D74" s="159">
        <f t="shared" si="1"/>
        <v>0</v>
      </c>
    </row>
    <row r="75" s="149" customFormat="1" customHeight="1" spans="1:4">
      <c r="A75" s="62" t="s">
        <v>251</v>
      </c>
      <c r="B75" s="159"/>
      <c r="C75" s="159">
        <v>0</v>
      </c>
      <c r="D75" s="159">
        <f t="shared" si="1"/>
        <v>0</v>
      </c>
    </row>
    <row r="76" s="149" customFormat="1" customHeight="1" spans="1:4">
      <c r="A76" s="62" t="s">
        <v>252</v>
      </c>
      <c r="B76" s="159"/>
      <c r="C76" s="159">
        <v>0</v>
      </c>
      <c r="D76" s="159">
        <f t="shared" si="1"/>
        <v>0</v>
      </c>
    </row>
    <row r="77" s="149" customFormat="1" customHeight="1" spans="1:4">
      <c r="A77" s="62" t="s">
        <v>291</v>
      </c>
      <c r="B77" s="159"/>
      <c r="C77" s="159">
        <v>0</v>
      </c>
      <c r="D77" s="159">
        <f t="shared" si="1"/>
        <v>0</v>
      </c>
    </row>
    <row r="78" s="149" customFormat="1" customHeight="1" spans="1:4">
      <c r="A78" s="62" t="s">
        <v>295</v>
      </c>
      <c r="B78" s="159"/>
      <c r="C78" s="159">
        <v>0</v>
      </c>
      <c r="D78" s="159">
        <f t="shared" si="1"/>
        <v>0</v>
      </c>
    </row>
    <row r="79" s="149" customFormat="1" customHeight="1" spans="1:4">
      <c r="A79" s="62" t="s">
        <v>259</v>
      </c>
      <c r="B79" s="159"/>
      <c r="C79" s="159">
        <v>0</v>
      </c>
      <c r="D79" s="159">
        <f t="shared" si="1"/>
        <v>0</v>
      </c>
    </row>
    <row r="80" s="149" customFormat="1" customHeight="1" spans="1:4">
      <c r="A80" s="62" t="s">
        <v>296</v>
      </c>
      <c r="B80" s="159">
        <v>500</v>
      </c>
      <c r="C80" s="159">
        <v>-200</v>
      </c>
      <c r="D80" s="159">
        <f t="shared" si="1"/>
        <v>300</v>
      </c>
    </row>
    <row r="81" s="151" customFormat="1" customHeight="1" spans="1:4">
      <c r="A81" s="61" t="s">
        <v>297</v>
      </c>
      <c r="B81" s="158">
        <f>SUM(B82:B89)</f>
        <v>59</v>
      </c>
      <c r="C81" s="158">
        <f>SUM(C82:C89)</f>
        <v>-15</v>
      </c>
      <c r="D81" s="158">
        <f t="shared" si="1"/>
        <v>44</v>
      </c>
    </row>
    <row r="82" s="149" customFormat="1" customHeight="1" spans="1:4">
      <c r="A82" s="62" t="s">
        <v>250</v>
      </c>
      <c r="B82" s="159"/>
      <c r="C82" s="159">
        <v>0</v>
      </c>
      <c r="D82" s="159">
        <f t="shared" si="1"/>
        <v>0</v>
      </c>
    </row>
    <row r="83" s="149" customFormat="1" customHeight="1" spans="1:4">
      <c r="A83" s="62" t="s">
        <v>251</v>
      </c>
      <c r="B83" s="159"/>
      <c r="C83" s="159">
        <v>0</v>
      </c>
      <c r="D83" s="159">
        <f t="shared" si="1"/>
        <v>0</v>
      </c>
    </row>
    <row r="84" s="149" customFormat="1" customHeight="1" spans="1:4">
      <c r="A84" s="62" t="s">
        <v>252</v>
      </c>
      <c r="B84" s="159"/>
      <c r="C84" s="159">
        <v>0</v>
      </c>
      <c r="D84" s="159">
        <f t="shared" si="1"/>
        <v>0</v>
      </c>
    </row>
    <row r="85" s="149" customFormat="1" customHeight="1" spans="1:4">
      <c r="A85" s="62" t="s">
        <v>298</v>
      </c>
      <c r="B85" s="159">
        <v>30</v>
      </c>
      <c r="C85" s="159">
        <v>-30</v>
      </c>
      <c r="D85" s="159">
        <f t="shared" si="1"/>
        <v>0</v>
      </c>
    </row>
    <row r="86" s="149" customFormat="1" customHeight="1" spans="1:4">
      <c r="A86" s="62" t="s">
        <v>299</v>
      </c>
      <c r="B86" s="159"/>
      <c r="C86" s="159">
        <v>0</v>
      </c>
      <c r="D86" s="159">
        <f t="shared" si="1"/>
        <v>0</v>
      </c>
    </row>
    <row r="87" s="149" customFormat="1" customHeight="1" spans="1:4">
      <c r="A87" s="62" t="s">
        <v>291</v>
      </c>
      <c r="B87" s="159"/>
      <c r="C87" s="159">
        <v>0</v>
      </c>
      <c r="D87" s="159">
        <f t="shared" si="1"/>
        <v>0</v>
      </c>
    </row>
    <row r="88" s="149" customFormat="1" customHeight="1" spans="1:4">
      <c r="A88" s="62" t="s">
        <v>259</v>
      </c>
      <c r="B88" s="159">
        <v>29</v>
      </c>
      <c r="C88" s="159">
        <v>15</v>
      </c>
      <c r="D88" s="159">
        <f t="shared" si="1"/>
        <v>44</v>
      </c>
    </row>
    <row r="89" s="149" customFormat="1" customHeight="1" spans="1:4">
      <c r="A89" s="62" t="s">
        <v>300</v>
      </c>
      <c r="B89" s="159"/>
      <c r="C89" s="159">
        <v>0</v>
      </c>
      <c r="D89" s="159">
        <f t="shared" si="1"/>
        <v>0</v>
      </c>
    </row>
    <row r="90" s="151" customFormat="1" hidden="1" customHeight="1" spans="1:4">
      <c r="A90" s="61" t="s">
        <v>301</v>
      </c>
      <c r="B90" s="158">
        <f>SUM(B91:B102)</f>
        <v>0</v>
      </c>
      <c r="C90" s="158">
        <f>SUM(C91:C102)</f>
        <v>0</v>
      </c>
      <c r="D90" s="158">
        <f t="shared" si="1"/>
        <v>0</v>
      </c>
    </row>
    <row r="91" s="149" customFormat="1" hidden="1" customHeight="1" spans="1:4">
      <c r="A91" s="62" t="s">
        <v>250</v>
      </c>
      <c r="B91" s="159"/>
      <c r="C91" s="159">
        <v>0</v>
      </c>
      <c r="D91" s="159">
        <f t="shared" si="1"/>
        <v>0</v>
      </c>
    </row>
    <row r="92" s="149" customFormat="1" hidden="1" customHeight="1" spans="1:4">
      <c r="A92" s="62" t="s">
        <v>251</v>
      </c>
      <c r="B92" s="159"/>
      <c r="C92" s="159">
        <v>0</v>
      </c>
      <c r="D92" s="159">
        <f t="shared" si="1"/>
        <v>0</v>
      </c>
    </row>
    <row r="93" s="149" customFormat="1" hidden="1" customHeight="1" spans="1:4">
      <c r="A93" s="62" t="s">
        <v>252</v>
      </c>
      <c r="B93" s="159"/>
      <c r="C93" s="159">
        <v>0</v>
      </c>
      <c r="D93" s="159">
        <f t="shared" si="1"/>
        <v>0</v>
      </c>
    </row>
    <row r="94" s="149" customFormat="1" hidden="1" customHeight="1" spans="1:4">
      <c r="A94" s="62" t="s">
        <v>302</v>
      </c>
      <c r="B94" s="159"/>
      <c r="C94" s="159">
        <v>0</v>
      </c>
      <c r="D94" s="159">
        <f t="shared" si="1"/>
        <v>0</v>
      </c>
    </row>
    <row r="95" s="149" customFormat="1" hidden="1" customHeight="1" spans="1:4">
      <c r="A95" s="62" t="s">
        <v>303</v>
      </c>
      <c r="B95" s="159"/>
      <c r="C95" s="159">
        <v>0</v>
      </c>
      <c r="D95" s="159">
        <f t="shared" si="1"/>
        <v>0</v>
      </c>
    </row>
    <row r="96" s="149" customFormat="1" hidden="1" customHeight="1" spans="1:4">
      <c r="A96" s="62" t="s">
        <v>291</v>
      </c>
      <c r="B96" s="159"/>
      <c r="C96" s="159">
        <v>0</v>
      </c>
      <c r="D96" s="159">
        <f t="shared" si="1"/>
        <v>0</v>
      </c>
    </row>
    <row r="97" s="149" customFormat="1" hidden="1" customHeight="1" spans="1:4">
      <c r="A97" s="62" t="s">
        <v>304</v>
      </c>
      <c r="B97" s="159"/>
      <c r="C97" s="159">
        <v>0</v>
      </c>
      <c r="D97" s="159">
        <f t="shared" si="1"/>
        <v>0</v>
      </c>
    </row>
    <row r="98" s="149" customFormat="1" hidden="1" customHeight="1" spans="1:4">
      <c r="A98" s="62" t="s">
        <v>305</v>
      </c>
      <c r="B98" s="159"/>
      <c r="C98" s="159">
        <v>0</v>
      </c>
      <c r="D98" s="159">
        <f t="shared" si="1"/>
        <v>0</v>
      </c>
    </row>
    <row r="99" s="149" customFormat="1" hidden="1" customHeight="1" spans="1:4">
      <c r="A99" s="62" t="s">
        <v>306</v>
      </c>
      <c r="B99" s="159"/>
      <c r="C99" s="159">
        <v>0</v>
      </c>
      <c r="D99" s="159">
        <f t="shared" si="1"/>
        <v>0</v>
      </c>
    </row>
    <row r="100" s="149" customFormat="1" hidden="1" customHeight="1" spans="1:4">
      <c r="A100" s="62" t="s">
        <v>307</v>
      </c>
      <c r="B100" s="159"/>
      <c r="C100" s="159">
        <v>0</v>
      </c>
      <c r="D100" s="159">
        <f t="shared" si="1"/>
        <v>0</v>
      </c>
    </row>
    <row r="101" s="149" customFormat="1" hidden="1" customHeight="1" spans="1:4">
      <c r="A101" s="62" t="s">
        <v>259</v>
      </c>
      <c r="B101" s="159"/>
      <c r="C101" s="159">
        <v>0</v>
      </c>
      <c r="D101" s="159">
        <f t="shared" si="1"/>
        <v>0</v>
      </c>
    </row>
    <row r="102" s="149" customFormat="1" hidden="1" customHeight="1" spans="1:4">
      <c r="A102" s="62" t="s">
        <v>308</v>
      </c>
      <c r="B102" s="159"/>
      <c r="C102" s="159">
        <v>0</v>
      </c>
      <c r="D102" s="159">
        <f t="shared" si="1"/>
        <v>0</v>
      </c>
    </row>
    <row r="103" s="151" customFormat="1" customHeight="1" spans="1:4">
      <c r="A103" s="61" t="s">
        <v>309</v>
      </c>
      <c r="B103" s="158">
        <f>SUM(B104:B111)</f>
        <v>2866</v>
      </c>
      <c r="C103" s="158">
        <f>SUM(C104:C111)</f>
        <v>-447</v>
      </c>
      <c r="D103" s="158">
        <f t="shared" si="1"/>
        <v>2419</v>
      </c>
    </row>
    <row r="104" s="149" customFormat="1" customHeight="1" spans="1:4">
      <c r="A104" s="62" t="s">
        <v>250</v>
      </c>
      <c r="B104" s="159">
        <v>1686</v>
      </c>
      <c r="C104" s="159">
        <v>-186</v>
      </c>
      <c r="D104" s="159">
        <f t="shared" si="1"/>
        <v>1500</v>
      </c>
    </row>
    <row r="105" s="149" customFormat="1" customHeight="1" spans="1:4">
      <c r="A105" s="62" t="s">
        <v>251</v>
      </c>
      <c r="B105" s="159">
        <v>0</v>
      </c>
      <c r="C105" s="159">
        <v>441</v>
      </c>
      <c r="D105" s="159">
        <f t="shared" si="1"/>
        <v>441</v>
      </c>
    </row>
    <row r="106" s="149" customFormat="1" customHeight="1" spans="1:4">
      <c r="A106" s="62" t="s">
        <v>252</v>
      </c>
      <c r="B106" s="159"/>
      <c r="C106" s="159">
        <v>0</v>
      </c>
      <c r="D106" s="159">
        <f t="shared" si="1"/>
        <v>0</v>
      </c>
    </row>
    <row r="107" s="149" customFormat="1" customHeight="1" spans="1:4">
      <c r="A107" s="62" t="s">
        <v>310</v>
      </c>
      <c r="B107" s="159">
        <v>0</v>
      </c>
      <c r="C107" s="159">
        <v>0</v>
      </c>
      <c r="D107" s="159">
        <f t="shared" si="1"/>
        <v>0</v>
      </c>
    </row>
    <row r="108" s="149" customFormat="1" customHeight="1" spans="1:4">
      <c r="A108" s="62" t="s">
        <v>311</v>
      </c>
      <c r="B108" s="159"/>
      <c r="C108" s="159">
        <v>0</v>
      </c>
      <c r="D108" s="159">
        <f t="shared" si="1"/>
        <v>0</v>
      </c>
    </row>
    <row r="109" s="149" customFormat="1" customHeight="1" spans="1:4">
      <c r="A109" s="62" t="s">
        <v>312</v>
      </c>
      <c r="B109" s="159"/>
      <c r="C109" s="159">
        <v>0</v>
      </c>
      <c r="D109" s="159">
        <f t="shared" si="1"/>
        <v>0</v>
      </c>
    </row>
    <row r="110" s="149" customFormat="1" customHeight="1" spans="1:4">
      <c r="A110" s="62" t="s">
        <v>259</v>
      </c>
      <c r="B110" s="159"/>
      <c r="C110" s="159">
        <v>0</v>
      </c>
      <c r="D110" s="159">
        <f t="shared" si="1"/>
        <v>0</v>
      </c>
    </row>
    <row r="111" s="149" customFormat="1" customHeight="1" spans="1:4">
      <c r="A111" s="62" t="s">
        <v>313</v>
      </c>
      <c r="B111" s="159">
        <v>1180</v>
      </c>
      <c r="C111" s="159">
        <v>-702</v>
      </c>
      <c r="D111" s="159">
        <f t="shared" si="1"/>
        <v>478</v>
      </c>
    </row>
    <row r="112" s="151" customFormat="1" customHeight="1" spans="1:4">
      <c r="A112" s="61" t="s">
        <v>314</v>
      </c>
      <c r="B112" s="158">
        <f>SUM(B113:B122)</f>
        <v>777</v>
      </c>
      <c r="C112" s="158">
        <f>SUM(C113:C122)</f>
        <v>-247</v>
      </c>
      <c r="D112" s="158">
        <f t="shared" si="1"/>
        <v>530</v>
      </c>
    </row>
    <row r="113" s="149" customFormat="1" customHeight="1" spans="1:4">
      <c r="A113" s="62" t="s">
        <v>250</v>
      </c>
      <c r="B113" s="159">
        <v>198</v>
      </c>
      <c r="C113" s="159">
        <v>-35</v>
      </c>
      <c r="D113" s="159">
        <f t="shared" si="1"/>
        <v>163</v>
      </c>
    </row>
    <row r="114" s="149" customFormat="1" customHeight="1" spans="1:4">
      <c r="A114" s="62" t="s">
        <v>251</v>
      </c>
      <c r="B114" s="159">
        <v>24</v>
      </c>
      <c r="C114" s="159">
        <v>-5</v>
      </c>
      <c r="D114" s="159">
        <f t="shared" si="1"/>
        <v>19</v>
      </c>
    </row>
    <row r="115" s="149" customFormat="1" customHeight="1" spans="1:4">
      <c r="A115" s="62" t="s">
        <v>252</v>
      </c>
      <c r="B115" s="159"/>
      <c r="C115" s="159">
        <v>0</v>
      </c>
      <c r="D115" s="159">
        <f t="shared" si="1"/>
        <v>0</v>
      </c>
    </row>
    <row r="116" s="149" customFormat="1" customHeight="1" spans="1:4">
      <c r="A116" s="62" t="s">
        <v>315</v>
      </c>
      <c r="B116" s="159"/>
      <c r="C116" s="159">
        <v>0</v>
      </c>
      <c r="D116" s="159">
        <f t="shared" si="1"/>
        <v>0</v>
      </c>
    </row>
    <row r="117" s="149" customFormat="1" customHeight="1" spans="1:4">
      <c r="A117" s="62" t="s">
        <v>316</v>
      </c>
      <c r="B117" s="159"/>
      <c r="C117" s="159">
        <v>0</v>
      </c>
      <c r="D117" s="159">
        <f t="shared" si="1"/>
        <v>0</v>
      </c>
    </row>
    <row r="118" s="149" customFormat="1" customHeight="1" spans="1:4">
      <c r="A118" s="62" t="s">
        <v>317</v>
      </c>
      <c r="B118" s="159"/>
      <c r="C118" s="159">
        <v>0</v>
      </c>
      <c r="D118" s="159">
        <f t="shared" si="1"/>
        <v>0</v>
      </c>
    </row>
    <row r="119" s="149" customFormat="1" customHeight="1" spans="1:4">
      <c r="A119" s="62" t="s">
        <v>318</v>
      </c>
      <c r="B119" s="159"/>
      <c r="C119" s="159">
        <v>0</v>
      </c>
      <c r="D119" s="159">
        <f t="shared" si="1"/>
        <v>0</v>
      </c>
    </row>
    <row r="120" s="149" customFormat="1" customHeight="1" spans="1:4">
      <c r="A120" s="62" t="s">
        <v>319</v>
      </c>
      <c r="B120" s="159">
        <v>370</v>
      </c>
      <c r="C120" s="159">
        <v>-170</v>
      </c>
      <c r="D120" s="159">
        <f t="shared" si="1"/>
        <v>200</v>
      </c>
    </row>
    <row r="121" s="149" customFormat="1" customHeight="1" spans="1:4">
      <c r="A121" s="62" t="s">
        <v>259</v>
      </c>
      <c r="B121" s="159">
        <v>185</v>
      </c>
      <c r="C121" s="159">
        <v>-37</v>
      </c>
      <c r="D121" s="159">
        <f t="shared" si="1"/>
        <v>148</v>
      </c>
    </row>
    <row r="122" s="149" customFormat="1" customHeight="1" spans="1:4">
      <c r="A122" s="62" t="s">
        <v>320</v>
      </c>
      <c r="B122" s="159"/>
      <c r="C122" s="159">
        <v>0</v>
      </c>
      <c r="D122" s="159">
        <f t="shared" si="1"/>
        <v>0</v>
      </c>
    </row>
    <row r="123" s="151" customFormat="1" hidden="1" customHeight="1" spans="1:4">
      <c r="A123" s="61" t="s">
        <v>321</v>
      </c>
      <c r="B123" s="158">
        <f>SUM(B124:B134)</f>
        <v>0</v>
      </c>
      <c r="C123" s="158">
        <f>SUM(C124:C134)</f>
        <v>0</v>
      </c>
      <c r="D123" s="158">
        <f t="shared" si="1"/>
        <v>0</v>
      </c>
    </row>
    <row r="124" s="149" customFormat="1" hidden="1" customHeight="1" spans="1:4">
      <c r="A124" s="62" t="s">
        <v>250</v>
      </c>
      <c r="B124" s="159"/>
      <c r="C124" s="159">
        <v>0</v>
      </c>
      <c r="D124" s="159">
        <f t="shared" si="1"/>
        <v>0</v>
      </c>
    </row>
    <row r="125" s="149" customFormat="1" hidden="1" customHeight="1" spans="1:4">
      <c r="A125" s="62" t="s">
        <v>251</v>
      </c>
      <c r="B125" s="159"/>
      <c r="C125" s="159">
        <v>0</v>
      </c>
      <c r="D125" s="159">
        <f t="shared" si="1"/>
        <v>0</v>
      </c>
    </row>
    <row r="126" s="149" customFormat="1" hidden="1" customHeight="1" spans="1:4">
      <c r="A126" s="62" t="s">
        <v>252</v>
      </c>
      <c r="B126" s="159"/>
      <c r="C126" s="159">
        <v>0</v>
      </c>
      <c r="D126" s="159">
        <f t="shared" si="1"/>
        <v>0</v>
      </c>
    </row>
    <row r="127" s="149" customFormat="1" hidden="1" customHeight="1" spans="1:4">
      <c r="A127" s="62" t="s">
        <v>322</v>
      </c>
      <c r="B127" s="159"/>
      <c r="C127" s="159">
        <v>0</v>
      </c>
      <c r="D127" s="159">
        <f t="shared" si="1"/>
        <v>0</v>
      </c>
    </row>
    <row r="128" s="149" customFormat="1" hidden="1" customHeight="1" spans="1:4">
      <c r="A128" s="62" t="s">
        <v>323</v>
      </c>
      <c r="B128" s="159"/>
      <c r="C128" s="159">
        <v>0</v>
      </c>
      <c r="D128" s="159">
        <f t="shared" si="1"/>
        <v>0</v>
      </c>
    </row>
    <row r="129" s="149" customFormat="1" hidden="1" customHeight="1" spans="1:4">
      <c r="A129" s="62" t="s">
        <v>324</v>
      </c>
      <c r="B129" s="159"/>
      <c r="C129" s="159">
        <v>0</v>
      </c>
      <c r="D129" s="159">
        <f t="shared" si="1"/>
        <v>0</v>
      </c>
    </row>
    <row r="130" s="149" customFormat="1" hidden="1" customHeight="1" spans="1:4">
      <c r="A130" s="62" t="s">
        <v>325</v>
      </c>
      <c r="B130" s="159"/>
      <c r="C130" s="159">
        <v>0</v>
      </c>
      <c r="D130" s="159">
        <f t="shared" si="1"/>
        <v>0</v>
      </c>
    </row>
    <row r="131" s="149" customFormat="1" hidden="1" customHeight="1" spans="1:4">
      <c r="A131" s="62" t="s">
        <v>326</v>
      </c>
      <c r="B131" s="159"/>
      <c r="C131" s="159">
        <v>0</v>
      </c>
      <c r="D131" s="159">
        <f t="shared" si="1"/>
        <v>0</v>
      </c>
    </row>
    <row r="132" s="149" customFormat="1" hidden="1" customHeight="1" spans="1:4">
      <c r="A132" s="62" t="s">
        <v>327</v>
      </c>
      <c r="B132" s="159"/>
      <c r="C132" s="159">
        <v>0</v>
      </c>
      <c r="D132" s="159">
        <f t="shared" si="1"/>
        <v>0</v>
      </c>
    </row>
    <row r="133" s="149" customFormat="1" hidden="1" customHeight="1" spans="1:4">
      <c r="A133" s="62" t="s">
        <v>259</v>
      </c>
      <c r="B133" s="159"/>
      <c r="C133" s="159">
        <v>0</v>
      </c>
      <c r="D133" s="159">
        <f t="shared" ref="D133:D196" si="2">SUM(B133:C133)</f>
        <v>0</v>
      </c>
    </row>
    <row r="134" s="149" customFormat="1" hidden="1" customHeight="1" spans="1:4">
      <c r="A134" s="62" t="s">
        <v>328</v>
      </c>
      <c r="B134" s="159"/>
      <c r="C134" s="159">
        <v>0</v>
      </c>
      <c r="D134" s="159">
        <f t="shared" si="2"/>
        <v>0</v>
      </c>
    </row>
    <row r="135" s="151" customFormat="1" customHeight="1" spans="1:4">
      <c r="A135" s="61" t="s">
        <v>329</v>
      </c>
      <c r="B135" s="158">
        <f>SUM(B136:B141)</f>
        <v>104</v>
      </c>
      <c r="C135" s="158">
        <f>SUM(C136:C141)</f>
        <v>-16</v>
      </c>
      <c r="D135" s="158">
        <f t="shared" si="2"/>
        <v>88</v>
      </c>
    </row>
    <row r="136" s="149" customFormat="1" customHeight="1" spans="1:4">
      <c r="A136" s="62" t="s">
        <v>250</v>
      </c>
      <c r="B136" s="159">
        <v>96</v>
      </c>
      <c r="C136" s="159">
        <v>-19</v>
      </c>
      <c r="D136" s="159">
        <f t="shared" si="2"/>
        <v>77</v>
      </c>
    </row>
    <row r="137" s="149" customFormat="1" customHeight="1" spans="1:4">
      <c r="A137" s="62" t="s">
        <v>251</v>
      </c>
      <c r="B137" s="159"/>
      <c r="C137" s="159">
        <v>0</v>
      </c>
      <c r="D137" s="159">
        <f t="shared" si="2"/>
        <v>0</v>
      </c>
    </row>
    <row r="138" s="149" customFormat="1" customHeight="1" spans="1:4">
      <c r="A138" s="62" t="s">
        <v>252</v>
      </c>
      <c r="B138" s="159"/>
      <c r="C138" s="159">
        <v>0</v>
      </c>
      <c r="D138" s="159">
        <f t="shared" si="2"/>
        <v>0</v>
      </c>
    </row>
    <row r="139" s="149" customFormat="1" customHeight="1" spans="1:4">
      <c r="A139" s="62" t="s">
        <v>330</v>
      </c>
      <c r="B139" s="159"/>
      <c r="C139" s="159">
        <v>0</v>
      </c>
      <c r="D139" s="159">
        <f t="shared" si="2"/>
        <v>0</v>
      </c>
    </row>
    <row r="140" s="149" customFormat="1" customHeight="1" spans="1:4">
      <c r="A140" s="62" t="s">
        <v>259</v>
      </c>
      <c r="B140" s="159"/>
      <c r="C140" s="159">
        <v>0</v>
      </c>
      <c r="D140" s="159">
        <f t="shared" si="2"/>
        <v>0</v>
      </c>
    </row>
    <row r="141" s="149" customFormat="1" customHeight="1" spans="1:4">
      <c r="A141" s="62" t="s">
        <v>331</v>
      </c>
      <c r="B141" s="159">
        <v>8</v>
      </c>
      <c r="C141" s="159">
        <v>3</v>
      </c>
      <c r="D141" s="159">
        <f t="shared" si="2"/>
        <v>11</v>
      </c>
    </row>
    <row r="142" s="151" customFormat="1" hidden="1" customHeight="1" spans="1:4">
      <c r="A142" s="61" t="s">
        <v>332</v>
      </c>
      <c r="B142" s="158">
        <f>SUM(B143:B149)</f>
        <v>0</v>
      </c>
      <c r="C142" s="158">
        <f>SUM(C143:C149)</f>
        <v>0</v>
      </c>
      <c r="D142" s="158">
        <f t="shared" si="2"/>
        <v>0</v>
      </c>
    </row>
    <row r="143" s="149" customFormat="1" hidden="1" customHeight="1" spans="1:4">
      <c r="A143" s="62" t="s">
        <v>250</v>
      </c>
      <c r="B143" s="159"/>
      <c r="C143" s="159">
        <v>0</v>
      </c>
      <c r="D143" s="159">
        <f t="shared" si="2"/>
        <v>0</v>
      </c>
    </row>
    <row r="144" s="149" customFormat="1" hidden="1" customHeight="1" spans="1:4">
      <c r="A144" s="62" t="s">
        <v>251</v>
      </c>
      <c r="B144" s="159"/>
      <c r="C144" s="159">
        <v>0</v>
      </c>
      <c r="D144" s="159">
        <f t="shared" si="2"/>
        <v>0</v>
      </c>
    </row>
    <row r="145" s="149" customFormat="1" hidden="1" customHeight="1" spans="1:4">
      <c r="A145" s="62" t="s">
        <v>252</v>
      </c>
      <c r="B145" s="159"/>
      <c r="C145" s="159">
        <v>0</v>
      </c>
      <c r="D145" s="159">
        <f t="shared" si="2"/>
        <v>0</v>
      </c>
    </row>
    <row r="146" s="149" customFormat="1" hidden="1" customHeight="1" spans="1:4">
      <c r="A146" s="62" t="s">
        <v>333</v>
      </c>
      <c r="B146" s="159"/>
      <c r="C146" s="159">
        <v>0</v>
      </c>
      <c r="D146" s="159">
        <f t="shared" si="2"/>
        <v>0</v>
      </c>
    </row>
    <row r="147" s="149" customFormat="1" hidden="1" customHeight="1" spans="1:4">
      <c r="A147" s="62" t="s">
        <v>334</v>
      </c>
      <c r="B147" s="159"/>
      <c r="C147" s="159">
        <v>0</v>
      </c>
      <c r="D147" s="159">
        <f t="shared" si="2"/>
        <v>0</v>
      </c>
    </row>
    <row r="148" s="149" customFormat="1" hidden="1" customHeight="1" spans="1:4">
      <c r="A148" s="62" t="s">
        <v>259</v>
      </c>
      <c r="B148" s="159"/>
      <c r="C148" s="159">
        <v>0</v>
      </c>
      <c r="D148" s="159">
        <f t="shared" si="2"/>
        <v>0</v>
      </c>
    </row>
    <row r="149" s="149" customFormat="1" hidden="1" customHeight="1" spans="1:4">
      <c r="A149" s="62" t="s">
        <v>335</v>
      </c>
      <c r="B149" s="159"/>
      <c r="C149" s="159">
        <v>0</v>
      </c>
      <c r="D149" s="159">
        <f t="shared" si="2"/>
        <v>0</v>
      </c>
    </row>
    <row r="150" s="151" customFormat="1" customHeight="1" spans="1:4">
      <c r="A150" s="61" t="s">
        <v>336</v>
      </c>
      <c r="B150" s="158">
        <f>SUM(B151:B155)</f>
        <v>57</v>
      </c>
      <c r="C150" s="158">
        <f>SUM(C151:C155)</f>
        <v>-8</v>
      </c>
      <c r="D150" s="158">
        <f t="shared" si="2"/>
        <v>49</v>
      </c>
    </row>
    <row r="151" s="149" customFormat="1" customHeight="1" spans="1:4">
      <c r="A151" s="62" t="s">
        <v>250</v>
      </c>
      <c r="B151" s="159">
        <v>47</v>
      </c>
      <c r="C151" s="159">
        <v>-7</v>
      </c>
      <c r="D151" s="159">
        <f t="shared" si="2"/>
        <v>40</v>
      </c>
    </row>
    <row r="152" s="149" customFormat="1" customHeight="1" spans="1:4">
      <c r="A152" s="62" t="s">
        <v>251</v>
      </c>
      <c r="B152" s="159"/>
      <c r="C152" s="159">
        <v>0</v>
      </c>
      <c r="D152" s="159">
        <f t="shared" si="2"/>
        <v>0</v>
      </c>
    </row>
    <row r="153" s="149" customFormat="1" customHeight="1" spans="1:4">
      <c r="A153" s="62" t="s">
        <v>252</v>
      </c>
      <c r="B153" s="159"/>
      <c r="C153" s="159">
        <v>0</v>
      </c>
      <c r="D153" s="159">
        <f t="shared" si="2"/>
        <v>0</v>
      </c>
    </row>
    <row r="154" s="149" customFormat="1" customHeight="1" spans="1:4">
      <c r="A154" s="62" t="s">
        <v>337</v>
      </c>
      <c r="B154" s="159">
        <v>10</v>
      </c>
      <c r="C154" s="159">
        <v>-1</v>
      </c>
      <c r="D154" s="159">
        <f t="shared" si="2"/>
        <v>9</v>
      </c>
    </row>
    <row r="155" s="149" customFormat="1" customHeight="1" spans="1:4">
      <c r="A155" s="62" t="s">
        <v>338</v>
      </c>
      <c r="B155" s="159"/>
      <c r="C155" s="159">
        <v>0</v>
      </c>
      <c r="D155" s="159">
        <f t="shared" si="2"/>
        <v>0</v>
      </c>
    </row>
    <row r="156" s="151" customFormat="1" customHeight="1" spans="1:4">
      <c r="A156" s="61" t="s">
        <v>339</v>
      </c>
      <c r="B156" s="158">
        <f>SUM(B157:B162)</f>
        <v>104</v>
      </c>
      <c r="C156" s="158">
        <f>SUM(C157:C162)</f>
        <v>-30</v>
      </c>
      <c r="D156" s="158">
        <f t="shared" si="2"/>
        <v>74</v>
      </c>
    </row>
    <row r="157" s="149" customFormat="1" customHeight="1" spans="1:4">
      <c r="A157" s="62" t="s">
        <v>250</v>
      </c>
      <c r="B157" s="159">
        <v>99</v>
      </c>
      <c r="C157" s="159">
        <v>-26</v>
      </c>
      <c r="D157" s="159">
        <f t="shared" si="2"/>
        <v>73</v>
      </c>
    </row>
    <row r="158" s="149" customFormat="1" customHeight="1" spans="1:4">
      <c r="A158" s="62" t="s">
        <v>251</v>
      </c>
      <c r="B158" s="159"/>
      <c r="C158" s="159">
        <v>0</v>
      </c>
      <c r="D158" s="159">
        <f t="shared" si="2"/>
        <v>0</v>
      </c>
    </row>
    <row r="159" s="149" customFormat="1" customHeight="1" spans="1:4">
      <c r="A159" s="62" t="s">
        <v>252</v>
      </c>
      <c r="B159" s="159"/>
      <c r="C159" s="159">
        <v>0</v>
      </c>
      <c r="D159" s="159">
        <f t="shared" si="2"/>
        <v>0</v>
      </c>
    </row>
    <row r="160" s="149" customFormat="1" customHeight="1" spans="1:4">
      <c r="A160" s="62" t="s">
        <v>264</v>
      </c>
      <c r="B160" s="159"/>
      <c r="C160" s="159">
        <v>0</v>
      </c>
      <c r="D160" s="159">
        <f t="shared" si="2"/>
        <v>0</v>
      </c>
    </row>
    <row r="161" s="149" customFormat="1" customHeight="1" spans="1:4">
      <c r="A161" s="62" t="s">
        <v>259</v>
      </c>
      <c r="B161" s="159"/>
      <c r="C161" s="159">
        <v>0</v>
      </c>
      <c r="D161" s="159">
        <f t="shared" si="2"/>
        <v>0</v>
      </c>
    </row>
    <row r="162" s="149" customFormat="1" customHeight="1" spans="1:4">
      <c r="A162" s="62" t="s">
        <v>340</v>
      </c>
      <c r="B162" s="159">
        <v>5</v>
      </c>
      <c r="C162" s="159">
        <v>-4</v>
      </c>
      <c r="D162" s="159">
        <f t="shared" si="2"/>
        <v>1</v>
      </c>
    </row>
    <row r="163" s="151" customFormat="1" customHeight="1" spans="1:4">
      <c r="A163" s="61" t="s">
        <v>341</v>
      </c>
      <c r="B163" s="158">
        <f>SUM(B164:B169)</f>
        <v>1112</v>
      </c>
      <c r="C163" s="158">
        <f>SUM(C164:C169)</f>
        <v>-346</v>
      </c>
      <c r="D163" s="158">
        <f t="shared" si="2"/>
        <v>766</v>
      </c>
    </row>
    <row r="164" s="149" customFormat="1" customHeight="1" spans="1:4">
      <c r="A164" s="62" t="s">
        <v>250</v>
      </c>
      <c r="B164" s="159">
        <v>429</v>
      </c>
      <c r="C164" s="159">
        <v>-73</v>
      </c>
      <c r="D164" s="159">
        <f t="shared" si="2"/>
        <v>356</v>
      </c>
    </row>
    <row r="165" s="149" customFormat="1" customHeight="1" spans="1:4">
      <c r="A165" s="62" t="s">
        <v>251</v>
      </c>
      <c r="B165" s="159"/>
      <c r="C165" s="159">
        <v>2</v>
      </c>
      <c r="D165" s="159">
        <f t="shared" si="2"/>
        <v>2</v>
      </c>
    </row>
    <row r="166" s="149" customFormat="1" customHeight="1" spans="1:4">
      <c r="A166" s="62" t="s">
        <v>252</v>
      </c>
      <c r="B166" s="159"/>
      <c r="C166" s="159">
        <v>0</v>
      </c>
      <c r="D166" s="159">
        <f t="shared" si="2"/>
        <v>0</v>
      </c>
    </row>
    <row r="167" s="149" customFormat="1" customHeight="1" spans="1:4">
      <c r="A167" s="62" t="s">
        <v>342</v>
      </c>
      <c r="B167" s="159"/>
      <c r="C167" s="159">
        <v>0</v>
      </c>
      <c r="D167" s="159">
        <f t="shared" si="2"/>
        <v>0</v>
      </c>
    </row>
    <row r="168" s="149" customFormat="1" customHeight="1" spans="1:4">
      <c r="A168" s="62" t="s">
        <v>259</v>
      </c>
      <c r="B168" s="159">
        <v>246</v>
      </c>
      <c r="C168" s="159">
        <v>-38</v>
      </c>
      <c r="D168" s="159">
        <f t="shared" si="2"/>
        <v>208</v>
      </c>
    </row>
    <row r="169" s="149" customFormat="1" customHeight="1" spans="1:4">
      <c r="A169" s="62" t="s">
        <v>343</v>
      </c>
      <c r="B169" s="159">
        <v>437</v>
      </c>
      <c r="C169" s="159">
        <v>-237</v>
      </c>
      <c r="D169" s="159">
        <f t="shared" si="2"/>
        <v>200</v>
      </c>
    </row>
    <row r="170" s="151" customFormat="1" customHeight="1" spans="1:4">
      <c r="A170" s="61" t="s">
        <v>344</v>
      </c>
      <c r="B170" s="158">
        <f>SUM(B171:B176)</f>
        <v>1816</v>
      </c>
      <c r="C170" s="158">
        <f>SUM(C171:C176)</f>
        <v>-443</v>
      </c>
      <c r="D170" s="158">
        <f t="shared" si="2"/>
        <v>1373</v>
      </c>
    </row>
    <row r="171" s="149" customFormat="1" customHeight="1" spans="1:4">
      <c r="A171" s="62" t="s">
        <v>250</v>
      </c>
      <c r="B171" s="159">
        <v>1397</v>
      </c>
      <c r="C171" s="159">
        <v>-210</v>
      </c>
      <c r="D171" s="159">
        <f t="shared" si="2"/>
        <v>1187</v>
      </c>
    </row>
    <row r="172" s="149" customFormat="1" customHeight="1" spans="1:4">
      <c r="A172" s="62" t="s">
        <v>251</v>
      </c>
      <c r="B172" s="159">
        <v>24</v>
      </c>
      <c r="C172" s="159">
        <v>-13</v>
      </c>
      <c r="D172" s="159">
        <f t="shared" si="2"/>
        <v>11</v>
      </c>
    </row>
    <row r="173" s="149" customFormat="1" customHeight="1" spans="1:4">
      <c r="A173" s="62" t="s">
        <v>252</v>
      </c>
      <c r="B173" s="159"/>
      <c r="C173" s="159">
        <v>0</v>
      </c>
      <c r="D173" s="159">
        <f t="shared" si="2"/>
        <v>0</v>
      </c>
    </row>
    <row r="174" s="149" customFormat="1" customHeight="1" spans="1:4">
      <c r="A174" s="62" t="s">
        <v>345</v>
      </c>
      <c r="B174" s="159">
        <v>395</v>
      </c>
      <c r="C174" s="159">
        <v>-220</v>
      </c>
      <c r="D174" s="159">
        <f t="shared" si="2"/>
        <v>175</v>
      </c>
    </row>
    <row r="175" s="149" customFormat="1" customHeight="1" spans="1:4">
      <c r="A175" s="62" t="s">
        <v>259</v>
      </c>
      <c r="B175" s="159">
        <v>0</v>
      </c>
      <c r="C175" s="159">
        <v>0</v>
      </c>
      <c r="D175" s="159">
        <f t="shared" si="2"/>
        <v>0</v>
      </c>
    </row>
    <row r="176" s="149" customFormat="1" ht="31" customHeight="1" spans="1:4">
      <c r="A176" s="63" t="s">
        <v>346</v>
      </c>
      <c r="B176" s="159"/>
      <c r="C176" s="159">
        <v>0</v>
      </c>
      <c r="D176" s="159">
        <f t="shared" si="2"/>
        <v>0</v>
      </c>
    </row>
    <row r="177" s="151" customFormat="1" customHeight="1" spans="1:4">
      <c r="A177" s="61" t="s">
        <v>347</v>
      </c>
      <c r="B177" s="158">
        <f>SUM(B178:B183)</f>
        <v>1917</v>
      </c>
      <c r="C177" s="158">
        <f>SUM(C178:C183)</f>
        <v>-1393</v>
      </c>
      <c r="D177" s="158">
        <f t="shared" si="2"/>
        <v>524</v>
      </c>
    </row>
    <row r="178" s="149" customFormat="1" customHeight="1" spans="1:4">
      <c r="A178" s="62" t="s">
        <v>250</v>
      </c>
      <c r="B178" s="159">
        <v>490</v>
      </c>
      <c r="C178" s="159">
        <v>-103</v>
      </c>
      <c r="D178" s="159">
        <f t="shared" si="2"/>
        <v>387</v>
      </c>
    </row>
    <row r="179" s="149" customFormat="1" customHeight="1" spans="1:4">
      <c r="A179" s="62" t="s">
        <v>251</v>
      </c>
      <c r="B179" s="159">
        <v>0</v>
      </c>
      <c r="C179" s="159">
        <v>0</v>
      </c>
      <c r="D179" s="159">
        <f t="shared" si="2"/>
        <v>0</v>
      </c>
    </row>
    <row r="180" s="149" customFormat="1" customHeight="1" spans="1:4">
      <c r="A180" s="62" t="s">
        <v>252</v>
      </c>
      <c r="B180" s="159"/>
      <c r="C180" s="159">
        <v>0</v>
      </c>
      <c r="D180" s="159">
        <f t="shared" si="2"/>
        <v>0</v>
      </c>
    </row>
    <row r="181" s="149" customFormat="1" customHeight="1" spans="1:4">
      <c r="A181" s="62" t="s">
        <v>348</v>
      </c>
      <c r="B181" s="159"/>
      <c r="C181" s="159">
        <v>0</v>
      </c>
      <c r="D181" s="159">
        <f t="shared" si="2"/>
        <v>0</v>
      </c>
    </row>
    <row r="182" s="149" customFormat="1" customHeight="1" spans="1:4">
      <c r="A182" s="62" t="s">
        <v>259</v>
      </c>
      <c r="B182" s="159"/>
      <c r="C182" s="159">
        <v>0</v>
      </c>
      <c r="D182" s="159">
        <f t="shared" si="2"/>
        <v>0</v>
      </c>
    </row>
    <row r="183" s="149" customFormat="1" customHeight="1" spans="1:4">
      <c r="A183" s="62" t="s">
        <v>349</v>
      </c>
      <c r="B183" s="159">
        <v>1427</v>
      </c>
      <c r="C183" s="159">
        <v>-1290</v>
      </c>
      <c r="D183" s="159">
        <f t="shared" si="2"/>
        <v>137</v>
      </c>
    </row>
    <row r="184" s="151" customFormat="1" customHeight="1" spans="1:4">
      <c r="A184" s="61" t="s">
        <v>350</v>
      </c>
      <c r="B184" s="158">
        <f>SUM(B185:B190)</f>
        <v>543</v>
      </c>
      <c r="C184" s="158">
        <f>SUM(C185:C190)</f>
        <v>-154</v>
      </c>
      <c r="D184" s="158">
        <f t="shared" si="2"/>
        <v>389</v>
      </c>
    </row>
    <row r="185" s="149" customFormat="1" customHeight="1" spans="1:4">
      <c r="A185" s="62" t="s">
        <v>250</v>
      </c>
      <c r="B185" s="159">
        <v>411</v>
      </c>
      <c r="C185" s="159">
        <v>-63</v>
      </c>
      <c r="D185" s="159">
        <f t="shared" si="2"/>
        <v>348</v>
      </c>
    </row>
    <row r="186" s="149" customFormat="1" customHeight="1" spans="1:4">
      <c r="A186" s="62" t="s">
        <v>251</v>
      </c>
      <c r="B186" s="159"/>
      <c r="C186" s="159">
        <v>0</v>
      </c>
      <c r="D186" s="159">
        <f t="shared" si="2"/>
        <v>0</v>
      </c>
    </row>
    <row r="187" s="149" customFormat="1" customHeight="1" spans="1:4">
      <c r="A187" s="62" t="s">
        <v>252</v>
      </c>
      <c r="B187" s="159"/>
      <c r="C187" s="159">
        <v>0</v>
      </c>
      <c r="D187" s="159">
        <f t="shared" si="2"/>
        <v>0</v>
      </c>
    </row>
    <row r="188" s="149" customFormat="1" customHeight="1" spans="1:4">
      <c r="A188" s="62" t="s">
        <v>351</v>
      </c>
      <c r="B188" s="159">
        <v>0</v>
      </c>
      <c r="C188" s="159">
        <v>0</v>
      </c>
      <c r="D188" s="159">
        <f t="shared" si="2"/>
        <v>0</v>
      </c>
    </row>
    <row r="189" s="149" customFormat="1" customHeight="1" spans="1:4">
      <c r="A189" s="62" t="s">
        <v>259</v>
      </c>
      <c r="B189" s="159"/>
      <c r="C189" s="159">
        <v>0</v>
      </c>
      <c r="D189" s="159">
        <f t="shared" si="2"/>
        <v>0</v>
      </c>
    </row>
    <row r="190" s="149" customFormat="1" customHeight="1" spans="1:4">
      <c r="A190" s="62" t="s">
        <v>352</v>
      </c>
      <c r="B190" s="159">
        <v>132</v>
      </c>
      <c r="C190" s="159">
        <v>-91</v>
      </c>
      <c r="D190" s="159">
        <f t="shared" si="2"/>
        <v>41</v>
      </c>
    </row>
    <row r="191" s="151" customFormat="1" customHeight="1" spans="1:4">
      <c r="A191" s="61" t="s">
        <v>353</v>
      </c>
      <c r="B191" s="158">
        <f>SUM(B192:B198)</f>
        <v>304</v>
      </c>
      <c r="C191" s="158">
        <f>SUM(C192:C198)</f>
        <v>-177</v>
      </c>
      <c r="D191" s="158">
        <f t="shared" si="2"/>
        <v>127</v>
      </c>
    </row>
    <row r="192" s="149" customFormat="1" customHeight="1" spans="1:4">
      <c r="A192" s="62" t="s">
        <v>250</v>
      </c>
      <c r="B192" s="159">
        <v>130</v>
      </c>
      <c r="C192" s="159">
        <v>-22</v>
      </c>
      <c r="D192" s="159">
        <f t="shared" si="2"/>
        <v>108</v>
      </c>
    </row>
    <row r="193" s="149" customFormat="1" customHeight="1" spans="1:4">
      <c r="A193" s="62" t="s">
        <v>251</v>
      </c>
      <c r="B193" s="159">
        <v>8</v>
      </c>
      <c r="C193" s="159">
        <v>-1</v>
      </c>
      <c r="D193" s="159">
        <f t="shared" si="2"/>
        <v>7</v>
      </c>
    </row>
    <row r="194" s="149" customFormat="1" customHeight="1" spans="1:4">
      <c r="A194" s="62" t="s">
        <v>252</v>
      </c>
      <c r="B194" s="159"/>
      <c r="C194" s="159">
        <v>0</v>
      </c>
      <c r="D194" s="159">
        <f t="shared" si="2"/>
        <v>0</v>
      </c>
    </row>
    <row r="195" s="149" customFormat="1" customHeight="1" spans="1:4">
      <c r="A195" s="62" t="s">
        <v>354</v>
      </c>
      <c r="B195" s="159">
        <v>10</v>
      </c>
      <c r="C195" s="159">
        <v>-10</v>
      </c>
      <c r="D195" s="159">
        <f t="shared" si="2"/>
        <v>0</v>
      </c>
    </row>
    <row r="196" s="149" customFormat="1" customHeight="1" spans="1:4">
      <c r="A196" s="62" t="s">
        <v>355</v>
      </c>
      <c r="B196" s="159">
        <v>16</v>
      </c>
      <c r="C196" s="159">
        <v>-13</v>
      </c>
      <c r="D196" s="159">
        <f t="shared" si="2"/>
        <v>3</v>
      </c>
    </row>
    <row r="197" s="149" customFormat="1" customHeight="1" spans="1:4">
      <c r="A197" s="62" t="s">
        <v>259</v>
      </c>
      <c r="B197" s="159"/>
      <c r="C197" s="159">
        <v>0</v>
      </c>
      <c r="D197" s="159">
        <f t="shared" ref="D197:D260" si="3">SUM(B197:C197)</f>
        <v>0</v>
      </c>
    </row>
    <row r="198" s="149" customFormat="1" customHeight="1" spans="1:4">
      <c r="A198" s="62" t="s">
        <v>356</v>
      </c>
      <c r="B198" s="159">
        <v>140</v>
      </c>
      <c r="C198" s="159">
        <v>-131</v>
      </c>
      <c r="D198" s="159">
        <f t="shared" si="3"/>
        <v>9</v>
      </c>
    </row>
    <row r="199" s="151" customFormat="1" hidden="1" customHeight="1" spans="1:4">
      <c r="A199" s="61" t="s">
        <v>357</v>
      </c>
      <c r="B199" s="158">
        <f>SUM(B200:B204)</f>
        <v>0</v>
      </c>
      <c r="C199" s="158">
        <f>SUM(C200:C204)</f>
        <v>0</v>
      </c>
      <c r="D199" s="158">
        <f t="shared" si="3"/>
        <v>0</v>
      </c>
    </row>
    <row r="200" s="149" customFormat="1" hidden="1" customHeight="1" spans="1:4">
      <c r="A200" s="62" t="s">
        <v>250</v>
      </c>
      <c r="B200" s="159">
        <v>0</v>
      </c>
      <c r="C200" s="159">
        <v>0</v>
      </c>
      <c r="D200" s="159">
        <f t="shared" si="3"/>
        <v>0</v>
      </c>
    </row>
    <row r="201" s="149" customFormat="1" hidden="1" customHeight="1" spans="1:4">
      <c r="A201" s="62" t="s">
        <v>251</v>
      </c>
      <c r="B201" s="159"/>
      <c r="C201" s="159">
        <v>0</v>
      </c>
      <c r="D201" s="159">
        <f t="shared" si="3"/>
        <v>0</v>
      </c>
    </row>
    <row r="202" s="149" customFormat="1" hidden="1" customHeight="1" spans="1:4">
      <c r="A202" s="62" t="s">
        <v>252</v>
      </c>
      <c r="B202" s="159"/>
      <c r="C202" s="159">
        <v>0</v>
      </c>
      <c r="D202" s="159">
        <f t="shared" si="3"/>
        <v>0</v>
      </c>
    </row>
    <row r="203" s="149" customFormat="1" hidden="1" customHeight="1" spans="1:4">
      <c r="A203" s="62" t="s">
        <v>259</v>
      </c>
      <c r="B203" s="159"/>
      <c r="C203" s="159">
        <v>0</v>
      </c>
      <c r="D203" s="159">
        <f t="shared" si="3"/>
        <v>0</v>
      </c>
    </row>
    <row r="204" s="149" customFormat="1" hidden="1" customHeight="1" spans="1:4">
      <c r="A204" s="62" t="s">
        <v>358</v>
      </c>
      <c r="B204" s="159"/>
      <c r="C204" s="159">
        <v>0</v>
      </c>
      <c r="D204" s="159">
        <f t="shared" si="3"/>
        <v>0</v>
      </c>
    </row>
    <row r="205" s="151" customFormat="1" hidden="1" customHeight="1" spans="1:4">
      <c r="A205" s="61" t="s">
        <v>359</v>
      </c>
      <c r="B205" s="158">
        <f>SUM(B206:B210)</f>
        <v>0</v>
      </c>
      <c r="C205" s="158">
        <f>SUM(C206:C210)</f>
        <v>0</v>
      </c>
      <c r="D205" s="158">
        <f t="shared" si="3"/>
        <v>0</v>
      </c>
    </row>
    <row r="206" s="149" customFormat="1" hidden="1" customHeight="1" spans="1:4">
      <c r="A206" s="62" t="s">
        <v>250</v>
      </c>
      <c r="B206" s="159"/>
      <c r="C206" s="159">
        <v>0</v>
      </c>
      <c r="D206" s="159">
        <f t="shared" si="3"/>
        <v>0</v>
      </c>
    </row>
    <row r="207" s="149" customFormat="1" hidden="1" customHeight="1" spans="1:4">
      <c r="A207" s="62" t="s">
        <v>251</v>
      </c>
      <c r="B207" s="159"/>
      <c r="C207" s="159">
        <v>0</v>
      </c>
      <c r="D207" s="159">
        <f t="shared" si="3"/>
        <v>0</v>
      </c>
    </row>
    <row r="208" s="149" customFormat="1" hidden="1" customHeight="1" spans="1:4">
      <c r="A208" s="62" t="s">
        <v>252</v>
      </c>
      <c r="B208" s="159"/>
      <c r="C208" s="159">
        <v>0</v>
      </c>
      <c r="D208" s="159">
        <f t="shared" si="3"/>
        <v>0</v>
      </c>
    </row>
    <row r="209" s="149" customFormat="1" hidden="1" customHeight="1" spans="1:4">
      <c r="A209" s="62" t="s">
        <v>259</v>
      </c>
      <c r="B209" s="159"/>
      <c r="C209" s="159">
        <v>0</v>
      </c>
      <c r="D209" s="159">
        <f t="shared" si="3"/>
        <v>0</v>
      </c>
    </row>
    <row r="210" s="149" customFormat="1" hidden="1" customHeight="1" spans="1:4">
      <c r="A210" s="62" t="s">
        <v>360</v>
      </c>
      <c r="B210" s="159">
        <v>0</v>
      </c>
      <c r="C210" s="159">
        <v>0</v>
      </c>
      <c r="D210" s="159">
        <f t="shared" si="3"/>
        <v>0</v>
      </c>
    </row>
    <row r="211" s="151" customFormat="1" hidden="1" customHeight="1" spans="1:4">
      <c r="A211" s="61" t="s">
        <v>361</v>
      </c>
      <c r="B211" s="158">
        <f>SUM(B212:B217)</f>
        <v>0</v>
      </c>
      <c r="C211" s="158">
        <f>SUM(C212:C217)</f>
        <v>0</v>
      </c>
      <c r="D211" s="158">
        <f t="shared" si="3"/>
        <v>0</v>
      </c>
    </row>
    <row r="212" s="149" customFormat="1" hidden="1" customHeight="1" spans="1:4">
      <c r="A212" s="62" t="s">
        <v>250</v>
      </c>
      <c r="B212" s="159"/>
      <c r="C212" s="159">
        <v>0</v>
      </c>
      <c r="D212" s="159">
        <f t="shared" si="3"/>
        <v>0</v>
      </c>
    </row>
    <row r="213" s="149" customFormat="1" hidden="1" customHeight="1" spans="1:4">
      <c r="A213" s="62" t="s">
        <v>251</v>
      </c>
      <c r="B213" s="159"/>
      <c r="C213" s="159">
        <v>0</v>
      </c>
      <c r="D213" s="159">
        <f t="shared" si="3"/>
        <v>0</v>
      </c>
    </row>
    <row r="214" s="149" customFormat="1" hidden="1" customHeight="1" spans="1:4">
      <c r="A214" s="62" t="s">
        <v>252</v>
      </c>
      <c r="B214" s="159"/>
      <c r="C214" s="159">
        <v>0</v>
      </c>
      <c r="D214" s="159">
        <f t="shared" si="3"/>
        <v>0</v>
      </c>
    </row>
    <row r="215" s="149" customFormat="1" hidden="1" customHeight="1" spans="1:4">
      <c r="A215" s="62" t="s">
        <v>362</v>
      </c>
      <c r="B215" s="159"/>
      <c r="C215" s="159">
        <v>0</v>
      </c>
      <c r="D215" s="159">
        <f t="shared" si="3"/>
        <v>0</v>
      </c>
    </row>
    <row r="216" s="149" customFormat="1" hidden="1" customHeight="1" spans="1:4">
      <c r="A216" s="62" t="s">
        <v>259</v>
      </c>
      <c r="B216" s="159"/>
      <c r="C216" s="159">
        <v>0</v>
      </c>
      <c r="D216" s="159">
        <f t="shared" si="3"/>
        <v>0</v>
      </c>
    </row>
    <row r="217" s="149" customFormat="1" hidden="1" customHeight="1" spans="1:4">
      <c r="A217" s="62" t="s">
        <v>363</v>
      </c>
      <c r="B217" s="159"/>
      <c r="C217" s="159">
        <v>0</v>
      </c>
      <c r="D217" s="159">
        <f t="shared" si="3"/>
        <v>0</v>
      </c>
    </row>
    <row r="218" s="151" customFormat="1" customHeight="1" spans="1:4">
      <c r="A218" s="61" t="s">
        <v>364</v>
      </c>
      <c r="B218" s="158">
        <f>SUM(B219:B232)</f>
        <v>2888</v>
      </c>
      <c r="C218" s="158">
        <f>SUM(C219:C232)</f>
        <v>-609</v>
      </c>
      <c r="D218" s="158">
        <f t="shared" si="3"/>
        <v>2279</v>
      </c>
    </row>
    <row r="219" s="149" customFormat="1" customHeight="1" spans="1:4">
      <c r="A219" s="62" t="s">
        <v>250</v>
      </c>
      <c r="B219" s="159">
        <v>2507</v>
      </c>
      <c r="C219" s="159">
        <v>-457</v>
      </c>
      <c r="D219" s="159">
        <f t="shared" si="3"/>
        <v>2050</v>
      </c>
    </row>
    <row r="220" s="149" customFormat="1" customHeight="1" spans="1:4">
      <c r="A220" s="62" t="s">
        <v>251</v>
      </c>
      <c r="B220" s="159"/>
      <c r="C220" s="159">
        <v>0</v>
      </c>
      <c r="D220" s="159">
        <f t="shared" si="3"/>
        <v>0</v>
      </c>
    </row>
    <row r="221" s="149" customFormat="1" customHeight="1" spans="1:4">
      <c r="A221" s="62" t="s">
        <v>252</v>
      </c>
      <c r="B221" s="159"/>
      <c r="C221" s="159">
        <v>0</v>
      </c>
      <c r="D221" s="159">
        <f t="shared" si="3"/>
        <v>0</v>
      </c>
    </row>
    <row r="222" s="149" customFormat="1" customHeight="1" spans="1:4">
      <c r="A222" s="62" t="s">
        <v>365</v>
      </c>
      <c r="B222" s="159"/>
      <c r="C222" s="159">
        <v>0</v>
      </c>
      <c r="D222" s="159">
        <f t="shared" si="3"/>
        <v>0</v>
      </c>
    </row>
    <row r="223" s="149" customFormat="1" customHeight="1" spans="1:4">
      <c r="A223" s="62" t="s">
        <v>366</v>
      </c>
      <c r="B223" s="159">
        <v>333</v>
      </c>
      <c r="C223" s="159">
        <v>-148</v>
      </c>
      <c r="D223" s="159">
        <f t="shared" si="3"/>
        <v>185</v>
      </c>
    </row>
    <row r="224" s="149" customFormat="1" customHeight="1" spans="1:4">
      <c r="A224" s="62" t="s">
        <v>291</v>
      </c>
      <c r="B224" s="159"/>
      <c r="C224" s="159">
        <v>0</v>
      </c>
      <c r="D224" s="159">
        <f t="shared" si="3"/>
        <v>0</v>
      </c>
    </row>
    <row r="225" s="149" customFormat="1" customHeight="1" spans="1:4">
      <c r="A225" s="62" t="s">
        <v>367</v>
      </c>
      <c r="B225" s="159"/>
      <c r="C225" s="159">
        <v>0</v>
      </c>
      <c r="D225" s="159">
        <f t="shared" si="3"/>
        <v>0</v>
      </c>
    </row>
    <row r="226" s="149" customFormat="1" customHeight="1" spans="1:4">
      <c r="A226" s="62" t="s">
        <v>368</v>
      </c>
      <c r="B226" s="159"/>
      <c r="C226" s="159">
        <v>0</v>
      </c>
      <c r="D226" s="159">
        <f t="shared" si="3"/>
        <v>0</v>
      </c>
    </row>
    <row r="227" s="149" customFormat="1" customHeight="1" spans="1:4">
      <c r="A227" s="62" t="s">
        <v>369</v>
      </c>
      <c r="B227" s="159"/>
      <c r="C227" s="159">
        <v>0</v>
      </c>
      <c r="D227" s="159">
        <f t="shared" si="3"/>
        <v>0</v>
      </c>
    </row>
    <row r="228" s="149" customFormat="1" customHeight="1" spans="1:4">
      <c r="A228" s="62" t="s">
        <v>370</v>
      </c>
      <c r="B228" s="159"/>
      <c r="C228" s="159">
        <v>0</v>
      </c>
      <c r="D228" s="159">
        <f t="shared" si="3"/>
        <v>0</v>
      </c>
    </row>
    <row r="229" s="149" customFormat="1" customHeight="1" spans="1:4">
      <c r="A229" s="62" t="s">
        <v>371</v>
      </c>
      <c r="B229" s="159"/>
      <c r="C229" s="159">
        <v>0</v>
      </c>
      <c r="D229" s="159">
        <f t="shared" si="3"/>
        <v>0</v>
      </c>
    </row>
    <row r="230" s="149" customFormat="1" customHeight="1" spans="1:4">
      <c r="A230" s="62" t="s">
        <v>372</v>
      </c>
      <c r="B230" s="159">
        <v>48</v>
      </c>
      <c r="C230" s="159">
        <v>-4</v>
      </c>
      <c r="D230" s="159">
        <f t="shared" si="3"/>
        <v>44</v>
      </c>
    </row>
    <row r="231" s="149" customFormat="1" customHeight="1" spans="1:4">
      <c r="A231" s="62" t="s">
        <v>259</v>
      </c>
      <c r="B231" s="159"/>
      <c r="C231" s="159">
        <v>0</v>
      </c>
      <c r="D231" s="159">
        <f t="shared" si="3"/>
        <v>0</v>
      </c>
    </row>
    <row r="232" s="149" customFormat="1" customHeight="1" spans="1:4">
      <c r="A232" s="62" t="s">
        <v>373</v>
      </c>
      <c r="B232" s="159">
        <v>0</v>
      </c>
      <c r="C232" s="159">
        <v>0</v>
      </c>
      <c r="D232" s="159">
        <f t="shared" si="3"/>
        <v>0</v>
      </c>
    </row>
    <row r="233" s="151" customFormat="1" customHeight="1" spans="1:4">
      <c r="A233" s="61" t="s">
        <v>374</v>
      </c>
      <c r="B233" s="158">
        <f>SUM(B234:B239)</f>
        <v>0</v>
      </c>
      <c r="C233" s="158">
        <f>SUM(C234:C239)</f>
        <v>31</v>
      </c>
      <c r="D233" s="158">
        <f t="shared" si="3"/>
        <v>31</v>
      </c>
    </row>
    <row r="234" s="149" customFormat="1" customHeight="1" spans="1:4">
      <c r="A234" s="62" t="s">
        <v>250</v>
      </c>
      <c r="B234" s="159"/>
      <c r="C234" s="159">
        <v>24</v>
      </c>
      <c r="D234" s="159">
        <f t="shared" si="3"/>
        <v>24</v>
      </c>
    </row>
    <row r="235" s="149" customFormat="1" customHeight="1" spans="1:4">
      <c r="A235" s="62" t="s">
        <v>251</v>
      </c>
      <c r="B235" s="159"/>
      <c r="C235" s="159">
        <v>0</v>
      </c>
      <c r="D235" s="159">
        <f t="shared" si="3"/>
        <v>0</v>
      </c>
    </row>
    <row r="236" s="149" customFormat="1" customHeight="1" spans="1:4">
      <c r="A236" s="62" t="s">
        <v>252</v>
      </c>
      <c r="B236" s="159"/>
      <c r="C236" s="159">
        <v>0</v>
      </c>
      <c r="D236" s="159">
        <f t="shared" si="3"/>
        <v>0</v>
      </c>
    </row>
    <row r="237" s="149" customFormat="1" customHeight="1" spans="1:4">
      <c r="A237" s="62" t="s">
        <v>345</v>
      </c>
      <c r="B237" s="159"/>
      <c r="C237" s="159">
        <v>7</v>
      </c>
      <c r="D237" s="159">
        <f t="shared" si="3"/>
        <v>7</v>
      </c>
    </row>
    <row r="238" s="149" customFormat="1" customHeight="1" spans="1:4">
      <c r="A238" s="62" t="s">
        <v>259</v>
      </c>
      <c r="B238" s="159"/>
      <c r="C238" s="159">
        <v>0</v>
      </c>
      <c r="D238" s="159">
        <f t="shared" si="3"/>
        <v>0</v>
      </c>
    </row>
    <row r="239" s="149" customFormat="1" customHeight="1" spans="1:4">
      <c r="A239" s="62" t="s">
        <v>375</v>
      </c>
      <c r="B239" s="159"/>
      <c r="C239" s="159">
        <v>0</v>
      </c>
      <c r="D239" s="159">
        <f t="shared" si="3"/>
        <v>0</v>
      </c>
    </row>
    <row r="240" s="151" customFormat="1" customHeight="1" spans="1:4">
      <c r="A240" s="61" t="s">
        <v>376</v>
      </c>
      <c r="B240" s="158">
        <f>SUM(B241:B245)</f>
        <v>84</v>
      </c>
      <c r="C240" s="158">
        <f>SUM(C241:C245)</f>
        <v>1</v>
      </c>
      <c r="D240" s="158">
        <f t="shared" si="3"/>
        <v>85</v>
      </c>
    </row>
    <row r="241" s="149" customFormat="1" customHeight="1" spans="1:4">
      <c r="A241" s="62" t="s">
        <v>250</v>
      </c>
      <c r="B241" s="159"/>
      <c r="C241" s="159">
        <v>0</v>
      </c>
      <c r="D241" s="159">
        <f t="shared" si="3"/>
        <v>0</v>
      </c>
    </row>
    <row r="242" s="149" customFormat="1" customHeight="1" spans="1:4">
      <c r="A242" s="62" t="s">
        <v>251</v>
      </c>
      <c r="B242" s="159"/>
      <c r="C242" s="159">
        <v>0</v>
      </c>
      <c r="D242" s="159">
        <f t="shared" si="3"/>
        <v>0</v>
      </c>
    </row>
    <row r="243" s="149" customFormat="1" customHeight="1" spans="1:4">
      <c r="A243" s="62" t="s">
        <v>252</v>
      </c>
      <c r="B243" s="159"/>
      <c r="C243" s="159">
        <v>0</v>
      </c>
      <c r="D243" s="159">
        <f t="shared" si="3"/>
        <v>0</v>
      </c>
    </row>
    <row r="244" s="149" customFormat="1" customHeight="1" spans="1:4">
      <c r="A244" s="62" t="s">
        <v>377</v>
      </c>
      <c r="B244" s="159">
        <v>84</v>
      </c>
      <c r="C244" s="159">
        <v>1</v>
      </c>
      <c r="D244" s="159">
        <f t="shared" si="3"/>
        <v>85</v>
      </c>
    </row>
    <row r="245" s="149" customFormat="1" customHeight="1" spans="1:4">
      <c r="A245" s="62" t="s">
        <v>378</v>
      </c>
      <c r="B245" s="159"/>
      <c r="C245" s="159">
        <v>0</v>
      </c>
      <c r="D245" s="159">
        <f t="shared" si="3"/>
        <v>0</v>
      </c>
    </row>
    <row r="246" s="151" customFormat="1" customHeight="1" spans="1:4">
      <c r="A246" s="61" t="s">
        <v>379</v>
      </c>
      <c r="B246" s="158">
        <f>SUM(B247:B248)</f>
        <v>28093</v>
      </c>
      <c r="C246" s="158">
        <f>SUM(C247:C248)</f>
        <v>25811</v>
      </c>
      <c r="D246" s="158">
        <f t="shared" si="3"/>
        <v>53904</v>
      </c>
    </row>
    <row r="247" s="149" customFormat="1" customHeight="1" spans="1:4">
      <c r="A247" s="62" t="s">
        <v>380</v>
      </c>
      <c r="B247" s="159"/>
      <c r="C247" s="159">
        <v>0</v>
      </c>
      <c r="D247" s="159">
        <f t="shared" si="3"/>
        <v>0</v>
      </c>
    </row>
    <row r="248" s="149" customFormat="1" customHeight="1" spans="1:4">
      <c r="A248" s="62" t="s">
        <v>381</v>
      </c>
      <c r="B248" s="159">
        <v>28093</v>
      </c>
      <c r="C248" s="159">
        <f>25811</f>
        <v>25811</v>
      </c>
      <c r="D248" s="159">
        <f t="shared" si="3"/>
        <v>53904</v>
      </c>
    </row>
    <row r="249" s="151" customFormat="1" hidden="1" customHeight="1" spans="1:4">
      <c r="A249" s="61" t="s">
        <v>382</v>
      </c>
      <c r="B249" s="158">
        <f>SUM(B250,B257,B260,B263,B269,B274,B276,B281,B287)</f>
        <v>0</v>
      </c>
      <c r="C249" s="158">
        <f>SUM(C250,C257,C260,C263,C269,C274,C276,C281,C287)</f>
        <v>0</v>
      </c>
      <c r="D249" s="158">
        <f t="shared" si="3"/>
        <v>0</v>
      </c>
    </row>
    <row r="250" s="151" customFormat="1" hidden="1" customHeight="1" spans="1:4">
      <c r="A250" s="61" t="s">
        <v>383</v>
      </c>
      <c r="B250" s="158">
        <f>SUM(B251:B256)</f>
        <v>0</v>
      </c>
      <c r="C250" s="158">
        <f>SUM(C251:C256)</f>
        <v>0</v>
      </c>
      <c r="D250" s="158">
        <f t="shared" si="3"/>
        <v>0</v>
      </c>
    </row>
    <row r="251" s="149" customFormat="1" hidden="1" customHeight="1" spans="1:4">
      <c r="A251" s="62" t="s">
        <v>250</v>
      </c>
      <c r="B251" s="159"/>
      <c r="C251" s="159">
        <v>0</v>
      </c>
      <c r="D251" s="159">
        <f t="shared" si="3"/>
        <v>0</v>
      </c>
    </row>
    <row r="252" s="149" customFormat="1" hidden="1" customHeight="1" spans="1:4">
      <c r="A252" s="62" t="s">
        <v>251</v>
      </c>
      <c r="B252" s="159"/>
      <c r="C252" s="159">
        <v>0</v>
      </c>
      <c r="D252" s="159">
        <f t="shared" si="3"/>
        <v>0</v>
      </c>
    </row>
    <row r="253" s="149" customFormat="1" hidden="1" customHeight="1" spans="1:4">
      <c r="A253" s="62" t="s">
        <v>252</v>
      </c>
      <c r="B253" s="159"/>
      <c r="C253" s="159">
        <v>0</v>
      </c>
      <c r="D253" s="159">
        <f t="shared" si="3"/>
        <v>0</v>
      </c>
    </row>
    <row r="254" s="149" customFormat="1" hidden="1" customHeight="1" spans="1:4">
      <c r="A254" s="62" t="s">
        <v>345</v>
      </c>
      <c r="B254" s="159"/>
      <c r="C254" s="159">
        <v>0</v>
      </c>
      <c r="D254" s="159">
        <f t="shared" si="3"/>
        <v>0</v>
      </c>
    </row>
    <row r="255" s="149" customFormat="1" hidden="1" customHeight="1" spans="1:4">
      <c r="A255" s="62" t="s">
        <v>259</v>
      </c>
      <c r="B255" s="159"/>
      <c r="C255" s="159">
        <v>0</v>
      </c>
      <c r="D255" s="159">
        <f t="shared" si="3"/>
        <v>0</v>
      </c>
    </row>
    <row r="256" s="149" customFormat="1" hidden="1" customHeight="1" spans="1:4">
      <c r="A256" s="62" t="s">
        <v>384</v>
      </c>
      <c r="B256" s="159"/>
      <c r="C256" s="159">
        <v>0</v>
      </c>
      <c r="D256" s="159">
        <f t="shared" si="3"/>
        <v>0</v>
      </c>
    </row>
    <row r="257" s="151" customFormat="1" hidden="1" customHeight="1" spans="1:4">
      <c r="A257" s="61" t="s">
        <v>385</v>
      </c>
      <c r="B257" s="158">
        <f>SUM(B258:B259)</f>
        <v>0</v>
      </c>
      <c r="C257" s="158">
        <f>SUM(C258:C259)</f>
        <v>0</v>
      </c>
      <c r="D257" s="158">
        <f t="shared" si="3"/>
        <v>0</v>
      </c>
    </row>
    <row r="258" s="149" customFormat="1" hidden="1" customHeight="1" spans="1:4">
      <c r="A258" s="62" t="s">
        <v>386</v>
      </c>
      <c r="B258" s="159"/>
      <c r="C258" s="159">
        <v>0</v>
      </c>
      <c r="D258" s="159">
        <f t="shared" si="3"/>
        <v>0</v>
      </c>
    </row>
    <row r="259" s="149" customFormat="1" hidden="1" customHeight="1" spans="1:4">
      <c r="A259" s="62" t="s">
        <v>387</v>
      </c>
      <c r="B259" s="159"/>
      <c r="C259" s="159">
        <v>0</v>
      </c>
      <c r="D259" s="159">
        <f t="shared" si="3"/>
        <v>0</v>
      </c>
    </row>
    <row r="260" s="151" customFormat="1" hidden="1" customHeight="1" spans="1:4">
      <c r="A260" s="61" t="s">
        <v>388</v>
      </c>
      <c r="B260" s="158">
        <f>SUM(B261:B262)</f>
        <v>0</v>
      </c>
      <c r="C260" s="158">
        <f>SUM(C261:C262)</f>
        <v>0</v>
      </c>
      <c r="D260" s="158">
        <f t="shared" si="3"/>
        <v>0</v>
      </c>
    </row>
    <row r="261" s="149" customFormat="1" hidden="1" customHeight="1" spans="1:4">
      <c r="A261" s="62" t="s">
        <v>389</v>
      </c>
      <c r="B261" s="159"/>
      <c r="C261" s="159">
        <v>0</v>
      </c>
      <c r="D261" s="159">
        <f t="shared" ref="D261:D324" si="4">SUM(B261:C261)</f>
        <v>0</v>
      </c>
    </row>
    <row r="262" s="149" customFormat="1" hidden="1" customHeight="1" spans="1:4">
      <c r="A262" s="62" t="s">
        <v>390</v>
      </c>
      <c r="B262" s="159"/>
      <c r="C262" s="159">
        <v>0</v>
      </c>
      <c r="D262" s="159">
        <f t="shared" si="4"/>
        <v>0</v>
      </c>
    </row>
    <row r="263" s="151" customFormat="1" hidden="1" customHeight="1" spans="1:4">
      <c r="A263" s="61" t="s">
        <v>391</v>
      </c>
      <c r="B263" s="158">
        <f>SUM(B264:B268)</f>
        <v>0</v>
      </c>
      <c r="C263" s="158">
        <f>SUM(C264:C268)</f>
        <v>0</v>
      </c>
      <c r="D263" s="158">
        <f t="shared" si="4"/>
        <v>0</v>
      </c>
    </row>
    <row r="264" s="149" customFormat="1" hidden="1" customHeight="1" spans="1:4">
      <c r="A264" s="62" t="s">
        <v>392</v>
      </c>
      <c r="B264" s="159"/>
      <c r="C264" s="159">
        <v>0</v>
      </c>
      <c r="D264" s="159">
        <f t="shared" si="4"/>
        <v>0</v>
      </c>
    </row>
    <row r="265" s="149" customFormat="1" hidden="1" customHeight="1" spans="1:4">
      <c r="A265" s="62" t="s">
        <v>393</v>
      </c>
      <c r="B265" s="159"/>
      <c r="C265" s="159">
        <v>0</v>
      </c>
      <c r="D265" s="159">
        <f t="shared" si="4"/>
        <v>0</v>
      </c>
    </row>
    <row r="266" s="149" customFormat="1" hidden="1" customHeight="1" spans="1:4">
      <c r="A266" s="62" t="s">
        <v>394</v>
      </c>
      <c r="B266" s="159"/>
      <c r="C266" s="159">
        <v>0</v>
      </c>
      <c r="D266" s="159">
        <f t="shared" si="4"/>
        <v>0</v>
      </c>
    </row>
    <row r="267" s="149" customFormat="1" hidden="1" customHeight="1" spans="1:4">
      <c r="A267" s="62" t="s">
        <v>395</v>
      </c>
      <c r="B267" s="159"/>
      <c r="C267" s="159">
        <v>0</v>
      </c>
      <c r="D267" s="159">
        <f t="shared" si="4"/>
        <v>0</v>
      </c>
    </row>
    <row r="268" s="149" customFormat="1" hidden="1" customHeight="1" spans="1:4">
      <c r="A268" s="62" t="s">
        <v>396</v>
      </c>
      <c r="B268" s="159"/>
      <c r="C268" s="159">
        <v>0</v>
      </c>
      <c r="D268" s="159">
        <f t="shared" si="4"/>
        <v>0</v>
      </c>
    </row>
    <row r="269" s="151" customFormat="1" hidden="1" customHeight="1" spans="1:4">
      <c r="A269" s="61" t="s">
        <v>397</v>
      </c>
      <c r="B269" s="158">
        <f>SUM(B270:B273)</f>
        <v>0</v>
      </c>
      <c r="C269" s="158">
        <f>SUM(C270:C273)</f>
        <v>0</v>
      </c>
      <c r="D269" s="158">
        <f t="shared" si="4"/>
        <v>0</v>
      </c>
    </row>
    <row r="270" s="149" customFormat="1" hidden="1" customHeight="1" spans="1:4">
      <c r="A270" s="62" t="s">
        <v>398</v>
      </c>
      <c r="B270" s="159"/>
      <c r="C270" s="159">
        <v>0</v>
      </c>
      <c r="D270" s="159">
        <f t="shared" si="4"/>
        <v>0</v>
      </c>
    </row>
    <row r="271" s="149" customFormat="1" hidden="1" customHeight="1" spans="1:4">
      <c r="A271" s="62" t="s">
        <v>399</v>
      </c>
      <c r="B271" s="159"/>
      <c r="C271" s="159">
        <v>0</v>
      </c>
      <c r="D271" s="159">
        <f t="shared" si="4"/>
        <v>0</v>
      </c>
    </row>
    <row r="272" s="149" customFormat="1" hidden="1" customHeight="1" spans="1:4">
      <c r="A272" s="62" t="s">
        <v>400</v>
      </c>
      <c r="B272" s="159"/>
      <c r="C272" s="159">
        <v>0</v>
      </c>
      <c r="D272" s="159">
        <f t="shared" si="4"/>
        <v>0</v>
      </c>
    </row>
    <row r="273" s="149" customFormat="1" hidden="1" customHeight="1" spans="1:4">
      <c r="A273" s="62" t="s">
        <v>401</v>
      </c>
      <c r="B273" s="159"/>
      <c r="C273" s="159">
        <v>0</v>
      </c>
      <c r="D273" s="159">
        <f t="shared" si="4"/>
        <v>0</v>
      </c>
    </row>
    <row r="274" s="151" customFormat="1" hidden="1" customHeight="1" spans="1:4">
      <c r="A274" s="61" t="s">
        <v>402</v>
      </c>
      <c r="B274" s="158">
        <f>SUM(B275)</f>
        <v>0</v>
      </c>
      <c r="C274" s="158">
        <f>SUM(C275)</f>
        <v>0</v>
      </c>
      <c r="D274" s="158">
        <f t="shared" si="4"/>
        <v>0</v>
      </c>
    </row>
    <row r="275" s="149" customFormat="1" hidden="1" customHeight="1" spans="1:4">
      <c r="A275" s="62" t="s">
        <v>403</v>
      </c>
      <c r="B275" s="159"/>
      <c r="C275" s="159">
        <v>0</v>
      </c>
      <c r="D275" s="159">
        <f t="shared" si="4"/>
        <v>0</v>
      </c>
    </row>
    <row r="276" s="151" customFormat="1" hidden="1" customHeight="1" spans="1:4">
      <c r="A276" s="61" t="s">
        <v>404</v>
      </c>
      <c r="B276" s="158">
        <f>SUM(B277:B280)</f>
        <v>0</v>
      </c>
      <c r="C276" s="158">
        <f>SUM(C277:C280)</f>
        <v>0</v>
      </c>
      <c r="D276" s="158">
        <f t="shared" si="4"/>
        <v>0</v>
      </c>
    </row>
    <row r="277" s="149" customFormat="1" hidden="1" customHeight="1" spans="1:4">
      <c r="A277" s="62" t="s">
        <v>405</v>
      </c>
      <c r="B277" s="159"/>
      <c r="C277" s="159">
        <v>0</v>
      </c>
      <c r="D277" s="159">
        <f t="shared" si="4"/>
        <v>0</v>
      </c>
    </row>
    <row r="278" s="149" customFormat="1" hidden="1" customHeight="1" spans="1:4">
      <c r="A278" s="62" t="s">
        <v>406</v>
      </c>
      <c r="B278" s="159"/>
      <c r="C278" s="159">
        <v>0</v>
      </c>
      <c r="D278" s="159">
        <f t="shared" si="4"/>
        <v>0</v>
      </c>
    </row>
    <row r="279" s="149" customFormat="1" hidden="1" customHeight="1" spans="1:4">
      <c r="A279" s="62" t="s">
        <v>407</v>
      </c>
      <c r="B279" s="159"/>
      <c r="C279" s="159">
        <v>0</v>
      </c>
      <c r="D279" s="159">
        <f t="shared" si="4"/>
        <v>0</v>
      </c>
    </row>
    <row r="280" s="149" customFormat="1" hidden="1" customHeight="1" spans="1:4">
      <c r="A280" s="62" t="s">
        <v>408</v>
      </c>
      <c r="B280" s="159"/>
      <c r="C280" s="159">
        <v>0</v>
      </c>
      <c r="D280" s="159">
        <f t="shared" si="4"/>
        <v>0</v>
      </c>
    </row>
    <row r="281" s="151" customFormat="1" hidden="1" customHeight="1" spans="1:4">
      <c r="A281" s="61" t="s">
        <v>409</v>
      </c>
      <c r="B281" s="158">
        <f>SUM(B282:B286)</f>
        <v>0</v>
      </c>
      <c r="C281" s="158">
        <f>SUM(C282:C286)</f>
        <v>0</v>
      </c>
      <c r="D281" s="158">
        <f t="shared" si="4"/>
        <v>0</v>
      </c>
    </row>
    <row r="282" s="149" customFormat="1" hidden="1" customHeight="1" spans="1:4">
      <c r="A282" s="62" t="s">
        <v>250</v>
      </c>
      <c r="B282" s="159"/>
      <c r="C282" s="159">
        <v>0</v>
      </c>
      <c r="D282" s="159">
        <f t="shared" si="4"/>
        <v>0</v>
      </c>
    </row>
    <row r="283" s="149" customFormat="1" hidden="1" customHeight="1" spans="1:4">
      <c r="A283" s="62" t="s">
        <v>251</v>
      </c>
      <c r="B283" s="159"/>
      <c r="C283" s="159">
        <v>0</v>
      </c>
      <c r="D283" s="159">
        <f t="shared" si="4"/>
        <v>0</v>
      </c>
    </row>
    <row r="284" s="149" customFormat="1" hidden="1" customHeight="1" spans="1:4">
      <c r="A284" s="62" t="s">
        <v>252</v>
      </c>
      <c r="B284" s="159"/>
      <c r="C284" s="159">
        <v>0</v>
      </c>
      <c r="D284" s="159">
        <f t="shared" si="4"/>
        <v>0</v>
      </c>
    </row>
    <row r="285" s="149" customFormat="1" hidden="1" customHeight="1" spans="1:4">
      <c r="A285" s="62" t="s">
        <v>259</v>
      </c>
      <c r="B285" s="159"/>
      <c r="C285" s="159">
        <v>0</v>
      </c>
      <c r="D285" s="159">
        <f t="shared" si="4"/>
        <v>0</v>
      </c>
    </row>
    <row r="286" s="149" customFormat="1" hidden="1" customHeight="1" spans="1:4">
      <c r="A286" s="62" t="s">
        <v>410</v>
      </c>
      <c r="B286" s="159"/>
      <c r="C286" s="159">
        <v>0</v>
      </c>
      <c r="D286" s="159">
        <f t="shared" si="4"/>
        <v>0</v>
      </c>
    </row>
    <row r="287" s="151" customFormat="1" hidden="1" customHeight="1" spans="1:4">
      <c r="A287" s="61" t="s">
        <v>411</v>
      </c>
      <c r="B287" s="158">
        <f>SUM(B288)</f>
        <v>0</v>
      </c>
      <c r="C287" s="158">
        <f>SUM(C288)</f>
        <v>0</v>
      </c>
      <c r="D287" s="158">
        <f t="shared" si="4"/>
        <v>0</v>
      </c>
    </row>
    <row r="288" s="149" customFormat="1" hidden="1" customHeight="1" spans="1:4">
      <c r="A288" s="62" t="s">
        <v>412</v>
      </c>
      <c r="B288" s="159"/>
      <c r="C288" s="159">
        <v>0</v>
      </c>
      <c r="D288" s="159">
        <f t="shared" si="4"/>
        <v>0</v>
      </c>
    </row>
    <row r="289" s="151" customFormat="1" customHeight="1" spans="1:4">
      <c r="A289" s="61" t="s">
        <v>413</v>
      </c>
      <c r="B289" s="158">
        <f>SUM(B290,B294,B296,B298,B306)</f>
        <v>780</v>
      </c>
      <c r="C289" s="158">
        <f>SUM(C290,C294,C296,C298,C306)</f>
        <v>-162</v>
      </c>
      <c r="D289" s="158">
        <f t="shared" si="4"/>
        <v>618</v>
      </c>
    </row>
    <row r="290" s="151" customFormat="1" hidden="1" customHeight="1" spans="1:4">
      <c r="A290" s="61" t="s">
        <v>414</v>
      </c>
      <c r="B290" s="158">
        <f>SUM(B291:B293)</f>
        <v>0</v>
      </c>
      <c r="C290" s="159">
        <f>SUM(C291:C293)</f>
        <v>0</v>
      </c>
      <c r="D290" s="158">
        <f t="shared" si="4"/>
        <v>0</v>
      </c>
    </row>
    <row r="291" s="149" customFormat="1" hidden="1" customHeight="1" spans="1:4">
      <c r="A291" s="62" t="s">
        <v>415</v>
      </c>
      <c r="B291" s="159"/>
      <c r="C291" s="159">
        <v>0</v>
      </c>
      <c r="D291" s="159">
        <f t="shared" si="4"/>
        <v>0</v>
      </c>
    </row>
    <row r="292" s="149" customFormat="1" hidden="1" customHeight="1" spans="1:4">
      <c r="A292" s="62" t="s">
        <v>416</v>
      </c>
      <c r="B292" s="159"/>
      <c r="C292" s="159">
        <v>0</v>
      </c>
      <c r="D292" s="159">
        <f t="shared" si="4"/>
        <v>0</v>
      </c>
    </row>
    <row r="293" s="149" customFormat="1" hidden="1" customHeight="1" spans="1:4">
      <c r="A293" s="62" t="s">
        <v>417</v>
      </c>
      <c r="B293" s="159"/>
      <c r="C293" s="159">
        <v>0</v>
      </c>
      <c r="D293" s="159">
        <f t="shared" si="4"/>
        <v>0</v>
      </c>
    </row>
    <row r="294" s="151" customFormat="1" hidden="1" customHeight="1" spans="1:4">
      <c r="A294" s="61" t="s">
        <v>418</v>
      </c>
      <c r="B294" s="158">
        <f>SUM(B295)</f>
        <v>0</v>
      </c>
      <c r="C294" s="158">
        <f>SUM(C295)</f>
        <v>0</v>
      </c>
      <c r="D294" s="158">
        <f t="shared" si="4"/>
        <v>0</v>
      </c>
    </row>
    <row r="295" s="149" customFormat="1" hidden="1" customHeight="1" spans="1:4">
      <c r="A295" s="62" t="s">
        <v>419</v>
      </c>
      <c r="B295" s="159"/>
      <c r="C295" s="159">
        <v>0</v>
      </c>
      <c r="D295" s="159">
        <f t="shared" si="4"/>
        <v>0</v>
      </c>
    </row>
    <row r="296" s="151" customFormat="1" hidden="1" customHeight="1" spans="1:4">
      <c r="A296" s="61" t="s">
        <v>420</v>
      </c>
      <c r="B296" s="158">
        <f>SUM(B297)</f>
        <v>0</v>
      </c>
      <c r="C296" s="158">
        <f>SUM(C297)</f>
        <v>0</v>
      </c>
      <c r="D296" s="158">
        <f t="shared" si="4"/>
        <v>0</v>
      </c>
    </row>
    <row r="297" s="149" customFormat="1" hidden="1" customHeight="1" spans="1:4">
      <c r="A297" s="62" t="s">
        <v>421</v>
      </c>
      <c r="B297" s="159"/>
      <c r="C297" s="159">
        <v>0</v>
      </c>
      <c r="D297" s="159">
        <f t="shared" si="4"/>
        <v>0</v>
      </c>
    </row>
    <row r="298" s="151" customFormat="1" customHeight="1" spans="1:4">
      <c r="A298" s="61" t="s">
        <v>422</v>
      </c>
      <c r="B298" s="158">
        <f>SUM(B299:B305)</f>
        <v>554</v>
      </c>
      <c r="C298" s="158">
        <f>SUM(C299:C305)</f>
        <v>-150</v>
      </c>
      <c r="D298" s="158">
        <f t="shared" si="4"/>
        <v>404</v>
      </c>
    </row>
    <row r="299" s="149" customFormat="1" customHeight="1" spans="1:4">
      <c r="A299" s="62" t="s">
        <v>423</v>
      </c>
      <c r="B299" s="159">
        <v>30</v>
      </c>
      <c r="C299" s="159">
        <v>213</v>
      </c>
      <c r="D299" s="159">
        <f t="shared" si="4"/>
        <v>243</v>
      </c>
    </row>
    <row r="300" s="149" customFormat="1" customHeight="1" spans="1:4">
      <c r="A300" s="62" t="s">
        <v>424</v>
      </c>
      <c r="B300" s="159"/>
      <c r="C300" s="159">
        <v>0</v>
      </c>
      <c r="D300" s="159">
        <f t="shared" si="4"/>
        <v>0</v>
      </c>
    </row>
    <row r="301" s="149" customFormat="1" customHeight="1" spans="1:4">
      <c r="A301" s="62" t="s">
        <v>425</v>
      </c>
      <c r="B301" s="159"/>
      <c r="C301" s="159">
        <v>0</v>
      </c>
      <c r="D301" s="159">
        <f t="shared" si="4"/>
        <v>0</v>
      </c>
    </row>
    <row r="302" s="149" customFormat="1" customHeight="1" spans="1:4">
      <c r="A302" s="62" t="s">
        <v>426</v>
      </c>
      <c r="B302" s="159">
        <v>450</v>
      </c>
      <c r="C302" s="159">
        <v>-450</v>
      </c>
      <c r="D302" s="159">
        <f t="shared" si="4"/>
        <v>0</v>
      </c>
    </row>
    <row r="303" s="149" customFormat="1" customHeight="1" spans="1:4">
      <c r="A303" s="62" t="s">
        <v>427</v>
      </c>
      <c r="B303" s="159">
        <v>63</v>
      </c>
      <c r="C303" s="159">
        <v>88</v>
      </c>
      <c r="D303" s="159">
        <f t="shared" si="4"/>
        <v>151</v>
      </c>
    </row>
    <row r="304" s="149" customFormat="1" customHeight="1" spans="1:4">
      <c r="A304" s="62" t="s">
        <v>428</v>
      </c>
      <c r="B304" s="159"/>
      <c r="C304" s="159">
        <v>0</v>
      </c>
      <c r="D304" s="159">
        <f t="shared" si="4"/>
        <v>0</v>
      </c>
    </row>
    <row r="305" s="149" customFormat="1" customHeight="1" spans="1:4">
      <c r="A305" s="62" t="s">
        <v>429</v>
      </c>
      <c r="B305" s="159">
        <v>11</v>
      </c>
      <c r="C305" s="159">
        <v>-1</v>
      </c>
      <c r="D305" s="159">
        <f t="shared" si="4"/>
        <v>10</v>
      </c>
    </row>
    <row r="306" s="151" customFormat="1" customHeight="1" spans="1:4">
      <c r="A306" s="61" t="s">
        <v>430</v>
      </c>
      <c r="B306" s="158">
        <f>SUM(B307)</f>
        <v>226</v>
      </c>
      <c r="C306" s="158">
        <f>SUM(C307)</f>
        <v>-12</v>
      </c>
      <c r="D306" s="158">
        <f t="shared" si="4"/>
        <v>214</v>
      </c>
    </row>
    <row r="307" s="149" customFormat="1" customHeight="1" spans="1:4">
      <c r="A307" s="62" t="s">
        <v>431</v>
      </c>
      <c r="B307" s="159">
        <v>226</v>
      </c>
      <c r="C307" s="159">
        <v>-12</v>
      </c>
      <c r="D307" s="159">
        <f t="shared" si="4"/>
        <v>214</v>
      </c>
    </row>
    <row r="308" s="151" customFormat="1" customHeight="1" spans="1:4">
      <c r="A308" s="61" t="s">
        <v>432</v>
      </c>
      <c r="B308" s="158">
        <f>SUM(B309,B312,B323,B330,B338,B347,B361,B371,B381,B389,B395)</f>
        <v>33521</v>
      </c>
      <c r="C308" s="158">
        <f>SUM(C309,C312,C323,C330,C338,C347,C361,C371,C381,C389,C395)</f>
        <v>-2135</v>
      </c>
      <c r="D308" s="158">
        <f t="shared" si="4"/>
        <v>31386</v>
      </c>
    </row>
    <row r="309" s="151" customFormat="1" customHeight="1" spans="1:4">
      <c r="A309" s="61" t="s">
        <v>433</v>
      </c>
      <c r="B309" s="158">
        <f>SUM(B310:B311)</f>
        <v>0</v>
      </c>
      <c r="C309" s="159">
        <f>SUM(C310:C311)</f>
        <v>0</v>
      </c>
      <c r="D309" s="158">
        <f t="shared" si="4"/>
        <v>0</v>
      </c>
    </row>
    <row r="310" s="149" customFormat="1" customHeight="1" spans="1:4">
      <c r="A310" s="62" t="s">
        <v>434</v>
      </c>
      <c r="B310" s="159"/>
      <c r="C310" s="159">
        <v>0</v>
      </c>
      <c r="D310" s="159">
        <f t="shared" si="4"/>
        <v>0</v>
      </c>
    </row>
    <row r="311" s="149" customFormat="1" customHeight="1" spans="1:4">
      <c r="A311" s="62" t="s">
        <v>435</v>
      </c>
      <c r="B311" s="159"/>
      <c r="C311" s="159">
        <v>0</v>
      </c>
      <c r="D311" s="159">
        <f t="shared" si="4"/>
        <v>0</v>
      </c>
    </row>
    <row r="312" s="151" customFormat="1" customHeight="1" spans="1:4">
      <c r="A312" s="61" t="s">
        <v>436</v>
      </c>
      <c r="B312" s="158">
        <f>SUM(B313:B322)</f>
        <v>32408</v>
      </c>
      <c r="C312" s="158">
        <f>SUM(C313:C322)</f>
        <v>-2085</v>
      </c>
      <c r="D312" s="158">
        <f t="shared" si="4"/>
        <v>30323</v>
      </c>
    </row>
    <row r="313" s="149" customFormat="1" customHeight="1" spans="1:4">
      <c r="A313" s="62" t="s">
        <v>250</v>
      </c>
      <c r="B313" s="159">
        <v>19629</v>
      </c>
      <c r="C313" s="159">
        <v>-1069</v>
      </c>
      <c r="D313" s="159">
        <f t="shared" si="4"/>
        <v>18560</v>
      </c>
    </row>
    <row r="314" s="149" customFormat="1" customHeight="1" spans="1:4">
      <c r="A314" s="62" t="s">
        <v>251</v>
      </c>
      <c r="B314" s="159">
        <v>0</v>
      </c>
      <c r="C314" s="159">
        <v>34</v>
      </c>
      <c r="D314" s="159">
        <f t="shared" si="4"/>
        <v>34</v>
      </c>
    </row>
    <row r="315" s="149" customFormat="1" customHeight="1" spans="1:4">
      <c r="A315" s="62" t="s">
        <v>252</v>
      </c>
      <c r="B315" s="159"/>
      <c r="C315" s="159">
        <v>0</v>
      </c>
      <c r="D315" s="159">
        <f t="shared" si="4"/>
        <v>0</v>
      </c>
    </row>
    <row r="316" s="149" customFormat="1" customHeight="1" spans="1:4">
      <c r="A316" s="62" t="s">
        <v>291</v>
      </c>
      <c r="B316" s="159"/>
      <c r="C316" s="159">
        <v>0</v>
      </c>
      <c r="D316" s="159">
        <f t="shared" si="4"/>
        <v>0</v>
      </c>
    </row>
    <row r="317" s="149" customFormat="1" customHeight="1" spans="1:4">
      <c r="A317" s="62" t="s">
        <v>437</v>
      </c>
      <c r="B317" s="159">
        <v>3561</v>
      </c>
      <c r="C317" s="159">
        <v>-311</v>
      </c>
      <c r="D317" s="159">
        <f t="shared" si="4"/>
        <v>3250</v>
      </c>
    </row>
    <row r="318" s="149" customFormat="1" customHeight="1" spans="1:4">
      <c r="A318" s="62" t="s">
        <v>438</v>
      </c>
      <c r="B318" s="159"/>
      <c r="C318" s="159">
        <v>0</v>
      </c>
      <c r="D318" s="159">
        <f t="shared" si="4"/>
        <v>0</v>
      </c>
    </row>
    <row r="319" s="149" customFormat="1" customHeight="1" spans="1:4">
      <c r="A319" s="62" t="s">
        <v>439</v>
      </c>
      <c r="B319" s="159"/>
      <c r="C319" s="159">
        <v>0</v>
      </c>
      <c r="D319" s="159">
        <f t="shared" si="4"/>
        <v>0</v>
      </c>
    </row>
    <row r="320" s="149" customFormat="1" customHeight="1" spans="1:4">
      <c r="A320" s="62" t="s">
        <v>440</v>
      </c>
      <c r="B320" s="159"/>
      <c r="C320" s="159">
        <v>0</v>
      </c>
      <c r="D320" s="159">
        <f t="shared" si="4"/>
        <v>0</v>
      </c>
    </row>
    <row r="321" s="149" customFormat="1" customHeight="1" spans="1:4">
      <c r="A321" s="62" t="s">
        <v>259</v>
      </c>
      <c r="B321" s="159"/>
      <c r="C321" s="159">
        <v>0</v>
      </c>
      <c r="D321" s="159">
        <f t="shared" si="4"/>
        <v>0</v>
      </c>
    </row>
    <row r="322" s="149" customFormat="1" customHeight="1" spans="1:4">
      <c r="A322" s="62" t="s">
        <v>441</v>
      </c>
      <c r="B322" s="159">
        <v>9218</v>
      </c>
      <c r="C322" s="159">
        <v>-739</v>
      </c>
      <c r="D322" s="159">
        <f t="shared" si="4"/>
        <v>8479</v>
      </c>
    </row>
    <row r="323" s="151" customFormat="1" customHeight="1" spans="1:4">
      <c r="A323" s="61" t="s">
        <v>442</v>
      </c>
      <c r="B323" s="158">
        <f>SUM(B324:B329)</f>
        <v>0</v>
      </c>
      <c r="C323" s="158">
        <f>SUM(C324:C329)</f>
        <v>0</v>
      </c>
      <c r="D323" s="158">
        <f t="shared" si="4"/>
        <v>0</v>
      </c>
    </row>
    <row r="324" s="149" customFormat="1" customHeight="1" spans="1:4">
      <c r="A324" s="62" t="s">
        <v>250</v>
      </c>
      <c r="B324" s="159"/>
      <c r="C324" s="159">
        <v>0</v>
      </c>
      <c r="D324" s="159">
        <f t="shared" si="4"/>
        <v>0</v>
      </c>
    </row>
    <row r="325" s="149" customFormat="1" customHeight="1" spans="1:4">
      <c r="A325" s="62" t="s">
        <v>251</v>
      </c>
      <c r="B325" s="159"/>
      <c r="C325" s="159">
        <v>0</v>
      </c>
      <c r="D325" s="159">
        <f t="shared" ref="D325:D388" si="5">SUM(B325:C325)</f>
        <v>0</v>
      </c>
    </row>
    <row r="326" s="149" customFormat="1" customHeight="1" spans="1:4">
      <c r="A326" s="62" t="s">
        <v>252</v>
      </c>
      <c r="B326" s="159"/>
      <c r="C326" s="159">
        <v>0</v>
      </c>
      <c r="D326" s="159">
        <f t="shared" si="5"/>
        <v>0</v>
      </c>
    </row>
    <row r="327" s="149" customFormat="1" customHeight="1" spans="1:4">
      <c r="A327" s="62" t="s">
        <v>443</v>
      </c>
      <c r="B327" s="159"/>
      <c r="C327" s="159">
        <v>0</v>
      </c>
      <c r="D327" s="159">
        <f t="shared" si="5"/>
        <v>0</v>
      </c>
    </row>
    <row r="328" s="149" customFormat="1" customHeight="1" spans="1:4">
      <c r="A328" s="62" t="s">
        <v>259</v>
      </c>
      <c r="B328" s="159"/>
      <c r="C328" s="159">
        <v>0</v>
      </c>
      <c r="D328" s="159">
        <f t="shared" si="5"/>
        <v>0</v>
      </c>
    </row>
    <row r="329" s="149" customFormat="1" customHeight="1" spans="1:4">
      <c r="A329" s="62" t="s">
        <v>444</v>
      </c>
      <c r="B329" s="159"/>
      <c r="C329" s="159">
        <v>0</v>
      </c>
      <c r="D329" s="159">
        <f t="shared" si="5"/>
        <v>0</v>
      </c>
    </row>
    <row r="330" s="151" customFormat="1" customHeight="1" spans="1:4">
      <c r="A330" s="61" t="s">
        <v>445</v>
      </c>
      <c r="B330" s="158">
        <f>SUM(B331:B337)</f>
        <v>63</v>
      </c>
      <c r="C330" s="158">
        <f>SUM(C331:C337)</f>
        <v>-17</v>
      </c>
      <c r="D330" s="158">
        <f t="shared" si="5"/>
        <v>46</v>
      </c>
    </row>
    <row r="331" s="149" customFormat="1" customHeight="1" spans="1:4">
      <c r="A331" s="62" t="s">
        <v>250</v>
      </c>
      <c r="B331" s="159"/>
      <c r="C331" s="159">
        <v>0</v>
      </c>
      <c r="D331" s="159">
        <f t="shared" si="5"/>
        <v>0</v>
      </c>
    </row>
    <row r="332" s="149" customFormat="1" customHeight="1" spans="1:4">
      <c r="A332" s="62" t="s">
        <v>251</v>
      </c>
      <c r="B332" s="159"/>
      <c r="C332" s="159">
        <v>0</v>
      </c>
      <c r="D332" s="159">
        <f t="shared" si="5"/>
        <v>0</v>
      </c>
    </row>
    <row r="333" s="149" customFormat="1" customHeight="1" spans="1:4">
      <c r="A333" s="62" t="s">
        <v>252</v>
      </c>
      <c r="B333" s="159"/>
      <c r="C333" s="159">
        <v>0</v>
      </c>
      <c r="D333" s="159">
        <f t="shared" si="5"/>
        <v>0</v>
      </c>
    </row>
    <row r="334" s="149" customFormat="1" customHeight="1" spans="1:4">
      <c r="A334" s="62" t="s">
        <v>446</v>
      </c>
      <c r="B334" s="159"/>
      <c r="C334" s="159">
        <v>0</v>
      </c>
      <c r="D334" s="159">
        <f t="shared" si="5"/>
        <v>0</v>
      </c>
    </row>
    <row r="335" s="149" customFormat="1" customHeight="1" spans="1:4">
      <c r="A335" s="62" t="s">
        <v>447</v>
      </c>
      <c r="B335" s="159"/>
      <c r="C335" s="159">
        <v>0</v>
      </c>
      <c r="D335" s="159">
        <f t="shared" si="5"/>
        <v>0</v>
      </c>
    </row>
    <row r="336" s="149" customFormat="1" customHeight="1" spans="1:4">
      <c r="A336" s="62" t="s">
        <v>259</v>
      </c>
      <c r="B336" s="159"/>
      <c r="C336" s="159">
        <v>0</v>
      </c>
      <c r="D336" s="159">
        <f t="shared" si="5"/>
        <v>0</v>
      </c>
    </row>
    <row r="337" s="149" customFormat="1" customHeight="1" spans="1:4">
      <c r="A337" s="62" t="s">
        <v>448</v>
      </c>
      <c r="B337" s="159">
        <v>63</v>
      </c>
      <c r="C337" s="159">
        <v>-17</v>
      </c>
      <c r="D337" s="159">
        <f t="shared" si="5"/>
        <v>46</v>
      </c>
    </row>
    <row r="338" s="151" customFormat="1" customHeight="1" spans="1:4">
      <c r="A338" s="61" t="s">
        <v>449</v>
      </c>
      <c r="B338" s="158">
        <f>SUM(B339:B346)</f>
        <v>198</v>
      </c>
      <c r="C338" s="158">
        <f>SUM(C339:C346)</f>
        <v>67</v>
      </c>
      <c r="D338" s="158">
        <f t="shared" si="5"/>
        <v>265</v>
      </c>
    </row>
    <row r="339" s="149" customFormat="1" customHeight="1" spans="1:4">
      <c r="A339" s="62" t="s">
        <v>250</v>
      </c>
      <c r="B339" s="159"/>
      <c r="C339" s="159">
        <v>0</v>
      </c>
      <c r="D339" s="159">
        <f t="shared" si="5"/>
        <v>0</v>
      </c>
    </row>
    <row r="340" s="149" customFormat="1" customHeight="1" spans="1:4">
      <c r="A340" s="62" t="s">
        <v>251</v>
      </c>
      <c r="B340" s="159"/>
      <c r="C340" s="159">
        <v>0</v>
      </c>
      <c r="D340" s="159">
        <f t="shared" si="5"/>
        <v>0</v>
      </c>
    </row>
    <row r="341" s="149" customFormat="1" customHeight="1" spans="1:4">
      <c r="A341" s="62" t="s">
        <v>252</v>
      </c>
      <c r="B341" s="159"/>
      <c r="C341" s="159">
        <v>0</v>
      </c>
      <c r="D341" s="159">
        <f t="shared" si="5"/>
        <v>0</v>
      </c>
    </row>
    <row r="342" s="149" customFormat="1" customHeight="1" spans="1:4">
      <c r="A342" s="62" t="s">
        <v>450</v>
      </c>
      <c r="B342" s="159"/>
      <c r="C342" s="159">
        <v>0</v>
      </c>
      <c r="D342" s="159">
        <f t="shared" si="5"/>
        <v>0</v>
      </c>
    </row>
    <row r="343" s="149" customFormat="1" customHeight="1" spans="1:4">
      <c r="A343" s="62" t="s">
        <v>451</v>
      </c>
      <c r="B343" s="159"/>
      <c r="C343" s="159">
        <v>0</v>
      </c>
      <c r="D343" s="159">
        <f t="shared" si="5"/>
        <v>0</v>
      </c>
    </row>
    <row r="344" s="149" customFormat="1" customHeight="1" spans="1:4">
      <c r="A344" s="62" t="s">
        <v>452</v>
      </c>
      <c r="B344" s="159"/>
      <c r="C344" s="159">
        <v>0</v>
      </c>
      <c r="D344" s="159">
        <f t="shared" si="5"/>
        <v>0</v>
      </c>
    </row>
    <row r="345" s="149" customFormat="1" customHeight="1" spans="1:4">
      <c r="A345" s="62" t="s">
        <v>259</v>
      </c>
      <c r="B345" s="159"/>
      <c r="C345" s="159">
        <v>0</v>
      </c>
      <c r="D345" s="159">
        <f t="shared" si="5"/>
        <v>0</v>
      </c>
    </row>
    <row r="346" s="149" customFormat="1" customHeight="1" spans="1:4">
      <c r="A346" s="62" t="s">
        <v>453</v>
      </c>
      <c r="B346" s="159">
        <v>198</v>
      </c>
      <c r="C346" s="159">
        <v>67</v>
      </c>
      <c r="D346" s="159">
        <f t="shared" si="5"/>
        <v>265</v>
      </c>
    </row>
    <row r="347" s="151" customFormat="1" customHeight="1" spans="1:4">
      <c r="A347" s="61" t="s">
        <v>454</v>
      </c>
      <c r="B347" s="158">
        <f>SUM(B348:B360)</f>
        <v>852</v>
      </c>
      <c r="C347" s="158">
        <f>SUM(C348:C360)</f>
        <v>-128</v>
      </c>
      <c r="D347" s="158">
        <f t="shared" si="5"/>
        <v>724</v>
      </c>
    </row>
    <row r="348" s="149" customFormat="1" customHeight="1" spans="1:4">
      <c r="A348" s="62" t="s">
        <v>250</v>
      </c>
      <c r="B348" s="159">
        <v>636</v>
      </c>
      <c r="C348" s="159">
        <v>-86</v>
      </c>
      <c r="D348" s="159">
        <f t="shared" si="5"/>
        <v>550</v>
      </c>
    </row>
    <row r="349" s="149" customFormat="1" customHeight="1" spans="1:4">
      <c r="A349" s="62" t="s">
        <v>251</v>
      </c>
      <c r="B349" s="159"/>
      <c r="C349" s="159">
        <v>0</v>
      </c>
      <c r="D349" s="159">
        <f t="shared" si="5"/>
        <v>0</v>
      </c>
    </row>
    <row r="350" s="149" customFormat="1" customHeight="1" spans="1:4">
      <c r="A350" s="62" t="s">
        <v>252</v>
      </c>
      <c r="B350" s="159"/>
      <c r="C350" s="159">
        <v>0</v>
      </c>
      <c r="D350" s="159">
        <f t="shared" si="5"/>
        <v>0</v>
      </c>
    </row>
    <row r="351" s="149" customFormat="1" customHeight="1" spans="1:4">
      <c r="A351" s="62" t="s">
        <v>455</v>
      </c>
      <c r="B351" s="159">
        <v>21</v>
      </c>
      <c r="C351" s="159">
        <v>-10</v>
      </c>
      <c r="D351" s="159">
        <f t="shared" si="5"/>
        <v>11</v>
      </c>
    </row>
    <row r="352" s="149" customFormat="1" customHeight="1" spans="1:4">
      <c r="A352" s="62" t="s">
        <v>456</v>
      </c>
      <c r="B352" s="159">
        <v>16</v>
      </c>
      <c r="C352" s="159">
        <v>-5</v>
      </c>
      <c r="D352" s="159">
        <f t="shared" si="5"/>
        <v>11</v>
      </c>
    </row>
    <row r="353" s="149" customFormat="1" customHeight="1" spans="1:4">
      <c r="A353" s="62" t="s">
        <v>457</v>
      </c>
      <c r="B353" s="159"/>
      <c r="C353" s="159">
        <v>1</v>
      </c>
      <c r="D353" s="159">
        <f t="shared" si="5"/>
        <v>1</v>
      </c>
    </row>
    <row r="354" s="149" customFormat="1" customHeight="1" spans="1:4">
      <c r="A354" s="62" t="s">
        <v>458</v>
      </c>
      <c r="B354" s="159">
        <v>10</v>
      </c>
      <c r="C354" s="159">
        <v>-10</v>
      </c>
      <c r="D354" s="159">
        <f t="shared" si="5"/>
        <v>0</v>
      </c>
    </row>
    <row r="355" s="149" customFormat="1" customHeight="1" spans="1:4">
      <c r="A355" s="62" t="s">
        <v>459</v>
      </c>
      <c r="B355" s="159"/>
      <c r="C355" s="159">
        <v>0</v>
      </c>
      <c r="D355" s="159">
        <f t="shared" si="5"/>
        <v>0</v>
      </c>
    </row>
    <row r="356" s="149" customFormat="1" customHeight="1" spans="1:4">
      <c r="A356" s="62" t="s">
        <v>460</v>
      </c>
      <c r="B356" s="159">
        <v>8</v>
      </c>
      <c r="C356" s="159">
        <v>12</v>
      </c>
      <c r="D356" s="159">
        <f t="shared" si="5"/>
        <v>20</v>
      </c>
    </row>
    <row r="357" s="149" customFormat="1" customHeight="1" spans="1:4">
      <c r="A357" s="62" t="s">
        <v>461</v>
      </c>
      <c r="B357" s="159">
        <v>9</v>
      </c>
      <c r="C357" s="159">
        <v>-9</v>
      </c>
      <c r="D357" s="159">
        <f t="shared" si="5"/>
        <v>0</v>
      </c>
    </row>
    <row r="358" s="149" customFormat="1" customHeight="1" spans="1:4">
      <c r="A358" s="62" t="s">
        <v>291</v>
      </c>
      <c r="B358" s="159"/>
      <c r="C358" s="159">
        <v>1</v>
      </c>
      <c r="D358" s="159">
        <f t="shared" si="5"/>
        <v>1</v>
      </c>
    </row>
    <row r="359" s="149" customFormat="1" customHeight="1" spans="1:4">
      <c r="A359" s="62" t="s">
        <v>259</v>
      </c>
      <c r="B359" s="159"/>
      <c r="C359" s="159">
        <v>0</v>
      </c>
      <c r="D359" s="159">
        <f t="shared" si="5"/>
        <v>0</v>
      </c>
    </row>
    <row r="360" s="149" customFormat="1" customHeight="1" spans="1:4">
      <c r="A360" s="62" t="s">
        <v>462</v>
      </c>
      <c r="B360" s="159">
        <v>152</v>
      </c>
      <c r="C360" s="159">
        <v>-22</v>
      </c>
      <c r="D360" s="159">
        <f t="shared" si="5"/>
        <v>130</v>
      </c>
    </row>
    <row r="361" s="151" customFormat="1" hidden="1" customHeight="1" spans="1:4">
      <c r="A361" s="61" t="s">
        <v>463</v>
      </c>
      <c r="B361" s="158">
        <f>SUM(B362:B370)</f>
        <v>0</v>
      </c>
      <c r="C361" s="158">
        <f>SUM(C362:C370)</f>
        <v>0</v>
      </c>
      <c r="D361" s="158">
        <f t="shared" si="5"/>
        <v>0</v>
      </c>
    </row>
    <row r="362" s="149" customFormat="1" hidden="1" customHeight="1" spans="1:4">
      <c r="A362" s="62" t="s">
        <v>250</v>
      </c>
      <c r="B362" s="159"/>
      <c r="C362" s="159">
        <v>0</v>
      </c>
      <c r="D362" s="159">
        <f t="shared" si="5"/>
        <v>0</v>
      </c>
    </row>
    <row r="363" s="149" customFormat="1" hidden="1" customHeight="1" spans="1:4">
      <c r="A363" s="62" t="s">
        <v>251</v>
      </c>
      <c r="B363" s="159"/>
      <c r="C363" s="159">
        <v>0</v>
      </c>
      <c r="D363" s="159">
        <f t="shared" si="5"/>
        <v>0</v>
      </c>
    </row>
    <row r="364" s="149" customFormat="1" hidden="1" customHeight="1" spans="1:4">
      <c r="A364" s="62" t="s">
        <v>252</v>
      </c>
      <c r="B364" s="159"/>
      <c r="C364" s="159">
        <v>0</v>
      </c>
      <c r="D364" s="159">
        <f t="shared" si="5"/>
        <v>0</v>
      </c>
    </row>
    <row r="365" s="149" customFormat="1" hidden="1" customHeight="1" spans="1:4">
      <c r="A365" s="62" t="s">
        <v>464</v>
      </c>
      <c r="B365" s="159"/>
      <c r="C365" s="159">
        <v>0</v>
      </c>
      <c r="D365" s="159">
        <f t="shared" si="5"/>
        <v>0</v>
      </c>
    </row>
    <row r="366" s="149" customFormat="1" hidden="1" customHeight="1" spans="1:4">
      <c r="A366" s="62" t="s">
        <v>465</v>
      </c>
      <c r="B366" s="159"/>
      <c r="C366" s="159">
        <v>0</v>
      </c>
      <c r="D366" s="159">
        <f t="shared" si="5"/>
        <v>0</v>
      </c>
    </row>
    <row r="367" s="149" customFormat="1" hidden="1" customHeight="1" spans="1:4">
      <c r="A367" s="62" t="s">
        <v>466</v>
      </c>
      <c r="B367" s="159"/>
      <c r="C367" s="159">
        <v>0</v>
      </c>
      <c r="D367" s="159">
        <f t="shared" si="5"/>
        <v>0</v>
      </c>
    </row>
    <row r="368" s="149" customFormat="1" hidden="1" customHeight="1" spans="1:4">
      <c r="A368" s="62" t="s">
        <v>291</v>
      </c>
      <c r="B368" s="159"/>
      <c r="C368" s="159">
        <v>0</v>
      </c>
      <c r="D368" s="159">
        <f t="shared" si="5"/>
        <v>0</v>
      </c>
    </row>
    <row r="369" s="149" customFormat="1" hidden="1" customHeight="1" spans="1:4">
      <c r="A369" s="62" t="s">
        <v>259</v>
      </c>
      <c r="B369" s="159"/>
      <c r="C369" s="159">
        <v>0</v>
      </c>
      <c r="D369" s="159">
        <f t="shared" si="5"/>
        <v>0</v>
      </c>
    </row>
    <row r="370" s="149" customFormat="1" hidden="1" customHeight="1" spans="1:4">
      <c r="A370" s="62" t="s">
        <v>467</v>
      </c>
      <c r="B370" s="159"/>
      <c r="C370" s="159">
        <v>0</v>
      </c>
      <c r="D370" s="159">
        <f t="shared" si="5"/>
        <v>0</v>
      </c>
    </row>
    <row r="371" s="151" customFormat="1" hidden="1" customHeight="1" spans="1:4">
      <c r="A371" s="61" t="s">
        <v>468</v>
      </c>
      <c r="B371" s="158">
        <f>SUM(B372:B380)</f>
        <v>0</v>
      </c>
      <c r="C371" s="158">
        <f>SUM(C372:C380)</f>
        <v>0</v>
      </c>
      <c r="D371" s="158">
        <f t="shared" si="5"/>
        <v>0</v>
      </c>
    </row>
    <row r="372" s="149" customFormat="1" hidden="1" customHeight="1" spans="1:4">
      <c r="A372" s="62" t="s">
        <v>250</v>
      </c>
      <c r="B372" s="159"/>
      <c r="C372" s="159">
        <v>0</v>
      </c>
      <c r="D372" s="159">
        <f t="shared" si="5"/>
        <v>0</v>
      </c>
    </row>
    <row r="373" s="149" customFormat="1" hidden="1" customHeight="1" spans="1:4">
      <c r="A373" s="62" t="s">
        <v>251</v>
      </c>
      <c r="B373" s="159"/>
      <c r="C373" s="159">
        <v>0</v>
      </c>
      <c r="D373" s="159">
        <f t="shared" si="5"/>
        <v>0</v>
      </c>
    </row>
    <row r="374" s="149" customFormat="1" hidden="1" customHeight="1" spans="1:4">
      <c r="A374" s="62" t="s">
        <v>252</v>
      </c>
      <c r="B374" s="159"/>
      <c r="C374" s="159">
        <v>0</v>
      </c>
      <c r="D374" s="159">
        <f t="shared" si="5"/>
        <v>0</v>
      </c>
    </row>
    <row r="375" s="149" customFormat="1" hidden="1" customHeight="1" spans="1:4">
      <c r="A375" s="62" t="s">
        <v>469</v>
      </c>
      <c r="B375" s="159"/>
      <c r="C375" s="159">
        <v>0</v>
      </c>
      <c r="D375" s="159">
        <f t="shared" si="5"/>
        <v>0</v>
      </c>
    </row>
    <row r="376" s="149" customFormat="1" hidden="1" customHeight="1" spans="1:4">
      <c r="A376" s="62" t="s">
        <v>470</v>
      </c>
      <c r="B376" s="159"/>
      <c r="C376" s="159">
        <v>0</v>
      </c>
      <c r="D376" s="159">
        <f t="shared" si="5"/>
        <v>0</v>
      </c>
    </row>
    <row r="377" s="149" customFormat="1" hidden="1" customHeight="1" spans="1:4">
      <c r="A377" s="62" t="s">
        <v>471</v>
      </c>
      <c r="B377" s="159"/>
      <c r="C377" s="159">
        <v>0</v>
      </c>
      <c r="D377" s="159">
        <f t="shared" si="5"/>
        <v>0</v>
      </c>
    </row>
    <row r="378" s="149" customFormat="1" hidden="1" customHeight="1" spans="1:4">
      <c r="A378" s="62" t="s">
        <v>291</v>
      </c>
      <c r="B378" s="159"/>
      <c r="C378" s="159">
        <v>0</v>
      </c>
      <c r="D378" s="159">
        <f t="shared" si="5"/>
        <v>0</v>
      </c>
    </row>
    <row r="379" s="149" customFormat="1" hidden="1" customHeight="1" spans="1:4">
      <c r="A379" s="62" t="s">
        <v>259</v>
      </c>
      <c r="B379" s="159"/>
      <c r="C379" s="159">
        <v>0</v>
      </c>
      <c r="D379" s="159">
        <f t="shared" si="5"/>
        <v>0</v>
      </c>
    </row>
    <row r="380" s="149" customFormat="1" hidden="1" customHeight="1" spans="1:4">
      <c r="A380" s="62" t="s">
        <v>472</v>
      </c>
      <c r="B380" s="159"/>
      <c r="C380" s="159">
        <v>0</v>
      </c>
      <c r="D380" s="159">
        <f t="shared" si="5"/>
        <v>0</v>
      </c>
    </row>
    <row r="381" s="151" customFormat="1" hidden="1" customHeight="1" spans="1:4">
      <c r="A381" s="61" t="s">
        <v>473</v>
      </c>
      <c r="B381" s="158">
        <f>SUM(B382:B388)</f>
        <v>0</v>
      </c>
      <c r="C381" s="158">
        <f>SUM(C382:C388)</f>
        <v>0</v>
      </c>
      <c r="D381" s="158">
        <f t="shared" si="5"/>
        <v>0</v>
      </c>
    </row>
    <row r="382" s="149" customFormat="1" hidden="1" customHeight="1" spans="1:4">
      <c r="A382" s="62" t="s">
        <v>250</v>
      </c>
      <c r="B382" s="159"/>
      <c r="C382" s="159">
        <v>0</v>
      </c>
      <c r="D382" s="159">
        <f t="shared" si="5"/>
        <v>0</v>
      </c>
    </row>
    <row r="383" s="149" customFormat="1" hidden="1" customHeight="1" spans="1:4">
      <c r="A383" s="62" t="s">
        <v>251</v>
      </c>
      <c r="B383" s="159"/>
      <c r="C383" s="159">
        <v>0</v>
      </c>
      <c r="D383" s="159">
        <f t="shared" si="5"/>
        <v>0</v>
      </c>
    </row>
    <row r="384" s="149" customFormat="1" hidden="1" customHeight="1" spans="1:4">
      <c r="A384" s="62" t="s">
        <v>252</v>
      </c>
      <c r="B384" s="159"/>
      <c r="C384" s="159">
        <v>0</v>
      </c>
      <c r="D384" s="159">
        <f t="shared" si="5"/>
        <v>0</v>
      </c>
    </row>
    <row r="385" s="149" customFormat="1" hidden="1" customHeight="1" spans="1:4">
      <c r="A385" s="62" t="s">
        <v>474</v>
      </c>
      <c r="B385" s="159"/>
      <c r="C385" s="159">
        <v>0</v>
      </c>
      <c r="D385" s="159">
        <f t="shared" si="5"/>
        <v>0</v>
      </c>
    </row>
    <row r="386" s="149" customFormat="1" hidden="1" customHeight="1" spans="1:4">
      <c r="A386" s="62" t="s">
        <v>475</v>
      </c>
      <c r="B386" s="159"/>
      <c r="C386" s="159">
        <v>0</v>
      </c>
      <c r="D386" s="159">
        <f t="shared" si="5"/>
        <v>0</v>
      </c>
    </row>
    <row r="387" s="149" customFormat="1" hidden="1" customHeight="1" spans="1:4">
      <c r="A387" s="62" t="s">
        <v>259</v>
      </c>
      <c r="B387" s="159"/>
      <c r="C387" s="159">
        <v>0</v>
      </c>
      <c r="D387" s="159">
        <f t="shared" si="5"/>
        <v>0</v>
      </c>
    </row>
    <row r="388" s="149" customFormat="1" hidden="1" customHeight="1" spans="1:4">
      <c r="A388" s="62" t="s">
        <v>476</v>
      </c>
      <c r="B388" s="159"/>
      <c r="C388" s="159">
        <v>0</v>
      </c>
      <c r="D388" s="159">
        <f t="shared" si="5"/>
        <v>0</v>
      </c>
    </row>
    <row r="389" s="151" customFormat="1" hidden="1" customHeight="1" spans="1:4">
      <c r="A389" s="61" t="s">
        <v>477</v>
      </c>
      <c r="B389" s="158">
        <f>SUM(B390:B394)</f>
        <v>0</v>
      </c>
      <c r="C389" s="158">
        <f>SUM(C390:C394)</f>
        <v>0</v>
      </c>
      <c r="D389" s="158">
        <f t="shared" ref="D389:D452" si="6">SUM(B389:C389)</f>
        <v>0</v>
      </c>
    </row>
    <row r="390" s="149" customFormat="1" hidden="1" customHeight="1" spans="1:4">
      <c r="A390" s="62" t="s">
        <v>250</v>
      </c>
      <c r="B390" s="159"/>
      <c r="C390" s="159">
        <v>0</v>
      </c>
      <c r="D390" s="159">
        <f t="shared" si="6"/>
        <v>0</v>
      </c>
    </row>
    <row r="391" s="149" customFormat="1" hidden="1" customHeight="1" spans="1:4">
      <c r="A391" s="62" t="s">
        <v>251</v>
      </c>
      <c r="B391" s="159"/>
      <c r="C391" s="159">
        <v>0</v>
      </c>
      <c r="D391" s="159">
        <f t="shared" si="6"/>
        <v>0</v>
      </c>
    </row>
    <row r="392" s="149" customFormat="1" hidden="1" customHeight="1" spans="1:4">
      <c r="A392" s="62" t="s">
        <v>291</v>
      </c>
      <c r="B392" s="159"/>
      <c r="C392" s="159">
        <v>0</v>
      </c>
      <c r="D392" s="159">
        <f t="shared" si="6"/>
        <v>0</v>
      </c>
    </row>
    <row r="393" s="149" customFormat="1" hidden="1" customHeight="1" spans="1:4">
      <c r="A393" s="62" t="s">
        <v>478</v>
      </c>
      <c r="B393" s="159"/>
      <c r="C393" s="159">
        <v>0</v>
      </c>
      <c r="D393" s="159">
        <f t="shared" si="6"/>
        <v>0</v>
      </c>
    </row>
    <row r="394" s="149" customFormat="1" hidden="1" customHeight="1" spans="1:4">
      <c r="A394" s="62" t="s">
        <v>479</v>
      </c>
      <c r="B394" s="159"/>
      <c r="C394" s="159">
        <v>0</v>
      </c>
      <c r="D394" s="159">
        <f t="shared" si="6"/>
        <v>0</v>
      </c>
    </row>
    <row r="395" s="151" customFormat="1" customHeight="1" spans="1:4">
      <c r="A395" s="61" t="s">
        <v>480</v>
      </c>
      <c r="B395" s="158">
        <f>SUM(B396:B397)</f>
        <v>0</v>
      </c>
      <c r="C395" s="158">
        <v>28</v>
      </c>
      <c r="D395" s="158">
        <f t="shared" si="6"/>
        <v>28</v>
      </c>
    </row>
    <row r="396" s="149" customFormat="1" customHeight="1" spans="1:4">
      <c r="A396" s="62" t="s">
        <v>481</v>
      </c>
      <c r="B396" s="159"/>
      <c r="C396" s="159">
        <v>0</v>
      </c>
      <c r="D396" s="159">
        <f t="shared" si="6"/>
        <v>0</v>
      </c>
    </row>
    <row r="397" s="149" customFormat="1" customHeight="1" spans="1:4">
      <c r="A397" s="62" t="s">
        <v>482</v>
      </c>
      <c r="B397" s="159">
        <v>0</v>
      </c>
      <c r="C397" s="159">
        <v>28</v>
      </c>
      <c r="D397" s="159">
        <f t="shared" si="6"/>
        <v>28</v>
      </c>
    </row>
    <row r="398" s="151" customFormat="1" customHeight="1" spans="1:4">
      <c r="A398" s="61" t="s">
        <v>483</v>
      </c>
      <c r="B398" s="158">
        <f>SUM(B399,B404,B411,B417,B423,B427,B431,B435,B441,B448)</f>
        <v>122810</v>
      </c>
      <c r="C398" s="158">
        <f>SUM(C399,C404,C411,C417,C423,C427,C431,C435,C441,C448)</f>
        <v>-14856</v>
      </c>
      <c r="D398" s="158">
        <f t="shared" si="6"/>
        <v>107954</v>
      </c>
    </row>
    <row r="399" s="151" customFormat="1" customHeight="1" spans="1:4">
      <c r="A399" s="61" t="s">
        <v>484</v>
      </c>
      <c r="B399" s="158">
        <f>SUM(B400:B403)</f>
        <v>1398</v>
      </c>
      <c r="C399" s="158">
        <f>SUM(C400:C403)</f>
        <v>-348</v>
      </c>
      <c r="D399" s="158">
        <f t="shared" si="6"/>
        <v>1050</v>
      </c>
    </row>
    <row r="400" s="149" customFormat="1" customHeight="1" spans="1:4">
      <c r="A400" s="62" t="s">
        <v>250</v>
      </c>
      <c r="B400" s="159"/>
      <c r="C400" s="159">
        <v>0</v>
      </c>
      <c r="D400" s="159">
        <f t="shared" si="6"/>
        <v>0</v>
      </c>
    </row>
    <row r="401" s="149" customFormat="1" customHeight="1" spans="1:4">
      <c r="A401" s="62" t="s">
        <v>251</v>
      </c>
      <c r="B401" s="159">
        <v>1398</v>
      </c>
      <c r="C401" s="159">
        <v>-348</v>
      </c>
      <c r="D401" s="159">
        <f t="shared" si="6"/>
        <v>1050</v>
      </c>
    </row>
    <row r="402" s="149" customFormat="1" customHeight="1" spans="1:4">
      <c r="A402" s="62" t="s">
        <v>252</v>
      </c>
      <c r="B402" s="159"/>
      <c r="C402" s="159">
        <v>0</v>
      </c>
      <c r="D402" s="159">
        <f t="shared" si="6"/>
        <v>0</v>
      </c>
    </row>
    <row r="403" s="149" customFormat="1" customHeight="1" spans="1:4">
      <c r="A403" s="62" t="s">
        <v>485</v>
      </c>
      <c r="B403" s="159"/>
      <c r="C403" s="159">
        <v>0</v>
      </c>
      <c r="D403" s="159">
        <f t="shared" si="6"/>
        <v>0</v>
      </c>
    </row>
    <row r="404" s="151" customFormat="1" customHeight="1" spans="1:4">
      <c r="A404" s="61" t="s">
        <v>486</v>
      </c>
      <c r="B404" s="158">
        <f>SUM(B405:B410)</f>
        <v>102322</v>
      </c>
      <c r="C404" s="158">
        <f>SUM(C405:C410)</f>
        <v>-11899</v>
      </c>
      <c r="D404" s="158">
        <f t="shared" si="6"/>
        <v>90423</v>
      </c>
    </row>
    <row r="405" s="149" customFormat="1" customHeight="1" spans="1:4">
      <c r="A405" s="62" t="s">
        <v>487</v>
      </c>
      <c r="B405" s="159">
        <v>5438</v>
      </c>
      <c r="C405" s="159">
        <v>-488</v>
      </c>
      <c r="D405" s="159">
        <f t="shared" si="6"/>
        <v>4950</v>
      </c>
    </row>
    <row r="406" s="149" customFormat="1" customHeight="1" spans="1:4">
      <c r="A406" s="62" t="s">
        <v>488</v>
      </c>
      <c r="B406" s="159">
        <v>49953</v>
      </c>
      <c r="C406" s="159">
        <v>-6831</v>
      </c>
      <c r="D406" s="159">
        <f t="shared" si="6"/>
        <v>43122</v>
      </c>
    </row>
    <row r="407" s="149" customFormat="1" customHeight="1" spans="1:4">
      <c r="A407" s="62" t="s">
        <v>489</v>
      </c>
      <c r="B407" s="159">
        <v>33087</v>
      </c>
      <c r="C407" s="159">
        <v>-5326</v>
      </c>
      <c r="D407" s="159">
        <f t="shared" si="6"/>
        <v>27761</v>
      </c>
    </row>
    <row r="408" s="149" customFormat="1" customHeight="1" spans="1:4">
      <c r="A408" s="62" t="s">
        <v>490</v>
      </c>
      <c r="B408" s="159">
        <v>10844</v>
      </c>
      <c r="C408" s="159">
        <v>-1404</v>
      </c>
      <c r="D408" s="159">
        <f t="shared" si="6"/>
        <v>9440</v>
      </c>
    </row>
    <row r="409" s="149" customFormat="1" customHeight="1" spans="1:4">
      <c r="A409" s="62" t="s">
        <v>491</v>
      </c>
      <c r="B409" s="159"/>
      <c r="C409" s="159">
        <v>0</v>
      </c>
      <c r="D409" s="159">
        <f t="shared" si="6"/>
        <v>0</v>
      </c>
    </row>
    <row r="410" s="149" customFormat="1" customHeight="1" spans="1:4">
      <c r="A410" s="62" t="s">
        <v>492</v>
      </c>
      <c r="B410" s="159">
        <v>3000</v>
      </c>
      <c r="C410" s="159">
        <v>2150</v>
      </c>
      <c r="D410" s="159">
        <f t="shared" si="6"/>
        <v>5150</v>
      </c>
    </row>
    <row r="411" s="151" customFormat="1" customHeight="1" spans="1:4">
      <c r="A411" s="61" t="s">
        <v>493</v>
      </c>
      <c r="B411" s="158">
        <f>SUM(B412:B416)</f>
        <v>10820</v>
      </c>
      <c r="C411" s="158">
        <f>SUM(C412:C416)</f>
        <v>-470</v>
      </c>
      <c r="D411" s="158">
        <f t="shared" si="6"/>
        <v>10350</v>
      </c>
    </row>
    <row r="412" s="149" customFormat="1" customHeight="1" spans="1:4">
      <c r="A412" s="62" t="s">
        <v>494</v>
      </c>
      <c r="B412" s="159"/>
      <c r="C412" s="159">
        <v>0</v>
      </c>
      <c r="D412" s="159">
        <f t="shared" si="6"/>
        <v>0</v>
      </c>
    </row>
    <row r="413" s="149" customFormat="1" customHeight="1" spans="1:4">
      <c r="A413" s="62" t="s">
        <v>495</v>
      </c>
      <c r="B413" s="159">
        <v>10820</v>
      </c>
      <c r="C413" s="159">
        <v>-470</v>
      </c>
      <c r="D413" s="159">
        <f t="shared" si="6"/>
        <v>10350</v>
      </c>
    </row>
    <row r="414" s="149" customFormat="1" customHeight="1" spans="1:4">
      <c r="A414" s="62" t="s">
        <v>496</v>
      </c>
      <c r="B414" s="159"/>
      <c r="C414" s="159">
        <v>0</v>
      </c>
      <c r="D414" s="159">
        <f t="shared" si="6"/>
        <v>0</v>
      </c>
    </row>
    <row r="415" s="149" customFormat="1" customHeight="1" spans="1:4">
      <c r="A415" s="62" t="s">
        <v>497</v>
      </c>
      <c r="B415" s="159"/>
      <c r="C415" s="159">
        <v>0</v>
      </c>
      <c r="D415" s="159">
        <f t="shared" si="6"/>
        <v>0</v>
      </c>
    </row>
    <row r="416" s="149" customFormat="1" customHeight="1" spans="1:4">
      <c r="A416" s="62" t="s">
        <v>498</v>
      </c>
      <c r="B416" s="159"/>
      <c r="C416" s="159">
        <v>0</v>
      </c>
      <c r="D416" s="159">
        <f t="shared" si="6"/>
        <v>0</v>
      </c>
    </row>
    <row r="417" s="151" customFormat="1" hidden="1" customHeight="1" spans="1:4">
      <c r="A417" s="61" t="s">
        <v>499</v>
      </c>
      <c r="B417" s="158">
        <f>SUM(B418:B422)</f>
        <v>0</v>
      </c>
      <c r="C417" s="158">
        <f>SUM(C418:C422)</f>
        <v>0</v>
      </c>
      <c r="D417" s="158">
        <f t="shared" si="6"/>
        <v>0</v>
      </c>
    </row>
    <row r="418" s="149" customFormat="1" hidden="1" customHeight="1" spans="1:4">
      <c r="A418" s="62" t="s">
        <v>500</v>
      </c>
      <c r="B418" s="159"/>
      <c r="C418" s="159">
        <v>0</v>
      </c>
      <c r="D418" s="159">
        <f t="shared" si="6"/>
        <v>0</v>
      </c>
    </row>
    <row r="419" s="149" customFormat="1" hidden="1" customHeight="1" spans="1:4">
      <c r="A419" s="62" t="s">
        <v>501</v>
      </c>
      <c r="B419" s="159"/>
      <c r="C419" s="159">
        <v>0</v>
      </c>
      <c r="D419" s="159">
        <f t="shared" si="6"/>
        <v>0</v>
      </c>
    </row>
    <row r="420" s="149" customFormat="1" hidden="1" customHeight="1" spans="1:4">
      <c r="A420" s="62" t="s">
        <v>502</v>
      </c>
      <c r="B420" s="159"/>
      <c r="C420" s="159">
        <v>0</v>
      </c>
      <c r="D420" s="159">
        <f t="shared" si="6"/>
        <v>0</v>
      </c>
    </row>
    <row r="421" s="149" customFormat="1" hidden="1" customHeight="1" spans="1:4">
      <c r="A421" s="62" t="s">
        <v>503</v>
      </c>
      <c r="B421" s="159"/>
      <c r="C421" s="159">
        <v>0</v>
      </c>
      <c r="D421" s="159">
        <f t="shared" si="6"/>
        <v>0</v>
      </c>
    </row>
    <row r="422" s="149" customFormat="1" hidden="1" customHeight="1" spans="1:4">
      <c r="A422" s="62" t="s">
        <v>504</v>
      </c>
      <c r="B422" s="159"/>
      <c r="C422" s="159">
        <v>0</v>
      </c>
      <c r="D422" s="159">
        <f t="shared" si="6"/>
        <v>0</v>
      </c>
    </row>
    <row r="423" s="151" customFormat="1" hidden="1" customHeight="1" spans="1:4">
      <c r="A423" s="61" t="s">
        <v>505</v>
      </c>
      <c r="B423" s="158">
        <f>SUM(B424:B426)</f>
        <v>0</v>
      </c>
      <c r="C423" s="158">
        <f>SUM(C424:C426)</f>
        <v>0</v>
      </c>
      <c r="D423" s="158">
        <f t="shared" si="6"/>
        <v>0</v>
      </c>
    </row>
    <row r="424" s="149" customFormat="1" hidden="1" customHeight="1" spans="1:4">
      <c r="A424" s="62" t="s">
        <v>506</v>
      </c>
      <c r="B424" s="159"/>
      <c r="C424" s="159">
        <v>0</v>
      </c>
      <c r="D424" s="159">
        <f t="shared" si="6"/>
        <v>0</v>
      </c>
    </row>
    <row r="425" s="149" customFormat="1" hidden="1" customHeight="1" spans="1:4">
      <c r="A425" s="62" t="s">
        <v>507</v>
      </c>
      <c r="B425" s="159"/>
      <c r="C425" s="159">
        <v>0</v>
      </c>
      <c r="D425" s="159">
        <f t="shared" si="6"/>
        <v>0</v>
      </c>
    </row>
    <row r="426" s="149" customFormat="1" hidden="1" customHeight="1" spans="1:4">
      <c r="A426" s="62" t="s">
        <v>508</v>
      </c>
      <c r="B426" s="159"/>
      <c r="C426" s="159">
        <v>0</v>
      </c>
      <c r="D426" s="159">
        <f t="shared" si="6"/>
        <v>0</v>
      </c>
    </row>
    <row r="427" s="151" customFormat="1" hidden="1" customHeight="1" spans="1:4">
      <c r="A427" s="61" t="s">
        <v>509</v>
      </c>
      <c r="B427" s="158">
        <f>SUM(B428:B430)</f>
        <v>0</v>
      </c>
      <c r="C427" s="158">
        <f>SUM(C428:C430)</f>
        <v>0</v>
      </c>
      <c r="D427" s="158">
        <f t="shared" si="6"/>
        <v>0</v>
      </c>
    </row>
    <row r="428" s="149" customFormat="1" hidden="1" customHeight="1" spans="1:4">
      <c r="A428" s="62" t="s">
        <v>510</v>
      </c>
      <c r="B428" s="159"/>
      <c r="C428" s="159">
        <v>0</v>
      </c>
      <c r="D428" s="159">
        <f t="shared" si="6"/>
        <v>0</v>
      </c>
    </row>
    <row r="429" s="149" customFormat="1" hidden="1" customHeight="1" spans="1:4">
      <c r="A429" s="62" t="s">
        <v>511</v>
      </c>
      <c r="B429" s="159"/>
      <c r="C429" s="159">
        <v>0</v>
      </c>
      <c r="D429" s="159">
        <f t="shared" si="6"/>
        <v>0</v>
      </c>
    </row>
    <row r="430" s="149" customFormat="1" hidden="1" customHeight="1" spans="1:4">
      <c r="A430" s="62" t="s">
        <v>512</v>
      </c>
      <c r="B430" s="159"/>
      <c r="C430" s="159">
        <v>0</v>
      </c>
      <c r="D430" s="159">
        <f t="shared" si="6"/>
        <v>0</v>
      </c>
    </row>
    <row r="431" s="151" customFormat="1" customHeight="1" spans="1:4">
      <c r="A431" s="61" t="s">
        <v>513</v>
      </c>
      <c r="B431" s="158">
        <f>SUM(B432:B434)</f>
        <v>720</v>
      </c>
      <c r="C431" s="158">
        <f>SUM(C432:C434)</f>
        <v>-362</v>
      </c>
      <c r="D431" s="158">
        <f t="shared" si="6"/>
        <v>358</v>
      </c>
    </row>
    <row r="432" s="149" customFormat="1" customHeight="1" spans="1:4">
      <c r="A432" s="62" t="s">
        <v>514</v>
      </c>
      <c r="B432" s="159">
        <v>720</v>
      </c>
      <c r="C432" s="159">
        <v>-362</v>
      </c>
      <c r="D432" s="159">
        <f t="shared" si="6"/>
        <v>358</v>
      </c>
    </row>
    <row r="433" s="149" customFormat="1" customHeight="1" spans="1:4">
      <c r="A433" s="62" t="s">
        <v>515</v>
      </c>
      <c r="B433" s="159"/>
      <c r="C433" s="159">
        <v>0</v>
      </c>
      <c r="D433" s="159">
        <f t="shared" si="6"/>
        <v>0</v>
      </c>
    </row>
    <row r="434" s="149" customFormat="1" customHeight="1" spans="1:4">
      <c r="A434" s="62" t="s">
        <v>516</v>
      </c>
      <c r="B434" s="159"/>
      <c r="C434" s="159">
        <v>0</v>
      </c>
      <c r="D434" s="159">
        <f t="shared" si="6"/>
        <v>0</v>
      </c>
    </row>
    <row r="435" s="151" customFormat="1" customHeight="1" spans="1:4">
      <c r="A435" s="61" t="s">
        <v>517</v>
      </c>
      <c r="B435" s="158">
        <f>SUM(B436:B440)</f>
        <v>263</v>
      </c>
      <c r="C435" s="158">
        <f>SUM(C436:C440)</f>
        <v>-49</v>
      </c>
      <c r="D435" s="158">
        <f t="shared" si="6"/>
        <v>214</v>
      </c>
    </row>
    <row r="436" s="149" customFormat="1" customHeight="1" spans="1:4">
      <c r="A436" s="62" t="s">
        <v>518</v>
      </c>
      <c r="B436" s="159">
        <v>263</v>
      </c>
      <c r="C436" s="159">
        <v>-49</v>
      </c>
      <c r="D436" s="159">
        <f t="shared" si="6"/>
        <v>214</v>
      </c>
    </row>
    <row r="437" s="149" customFormat="1" customHeight="1" spans="1:4">
      <c r="A437" s="62" t="s">
        <v>519</v>
      </c>
      <c r="B437" s="159"/>
      <c r="C437" s="159">
        <v>0</v>
      </c>
      <c r="D437" s="159">
        <f t="shared" si="6"/>
        <v>0</v>
      </c>
    </row>
    <row r="438" s="149" customFormat="1" customHeight="1" spans="1:4">
      <c r="A438" s="62" t="s">
        <v>520</v>
      </c>
      <c r="B438" s="159"/>
      <c r="C438" s="159">
        <v>0</v>
      </c>
      <c r="D438" s="159">
        <f t="shared" si="6"/>
        <v>0</v>
      </c>
    </row>
    <row r="439" s="149" customFormat="1" customHeight="1" spans="1:4">
      <c r="A439" s="62" t="s">
        <v>521</v>
      </c>
      <c r="B439" s="159"/>
      <c r="C439" s="159">
        <v>0</v>
      </c>
      <c r="D439" s="159">
        <f t="shared" si="6"/>
        <v>0</v>
      </c>
    </row>
    <row r="440" s="149" customFormat="1" customHeight="1" spans="1:4">
      <c r="A440" s="62" t="s">
        <v>522</v>
      </c>
      <c r="B440" s="159"/>
      <c r="C440" s="159">
        <v>0</v>
      </c>
      <c r="D440" s="159">
        <f t="shared" si="6"/>
        <v>0</v>
      </c>
    </row>
    <row r="441" s="151" customFormat="1" customHeight="1" spans="1:4">
      <c r="A441" s="61" t="s">
        <v>523</v>
      </c>
      <c r="B441" s="158">
        <f>SUM(B442:B447)</f>
        <v>6631</v>
      </c>
      <c r="C441" s="158">
        <f>SUM(C442:C447)</f>
        <v>-1090</v>
      </c>
      <c r="D441" s="158">
        <f t="shared" si="6"/>
        <v>5541</v>
      </c>
    </row>
    <row r="442" s="149" customFormat="1" customHeight="1" spans="1:4">
      <c r="A442" s="62" t="s">
        <v>524</v>
      </c>
      <c r="B442" s="159"/>
      <c r="C442" s="159">
        <v>0</v>
      </c>
      <c r="D442" s="159">
        <f t="shared" si="6"/>
        <v>0</v>
      </c>
    </row>
    <row r="443" s="149" customFormat="1" customHeight="1" spans="1:4">
      <c r="A443" s="62" t="s">
        <v>525</v>
      </c>
      <c r="B443" s="159"/>
      <c r="C443" s="159">
        <v>0</v>
      </c>
      <c r="D443" s="159">
        <f t="shared" si="6"/>
        <v>0</v>
      </c>
    </row>
    <row r="444" s="149" customFormat="1" customHeight="1" spans="1:4">
      <c r="A444" s="62" t="s">
        <v>526</v>
      </c>
      <c r="B444" s="159"/>
      <c r="C444" s="159">
        <v>0</v>
      </c>
      <c r="D444" s="159">
        <f t="shared" si="6"/>
        <v>0</v>
      </c>
    </row>
    <row r="445" s="149" customFormat="1" customHeight="1" spans="1:4">
      <c r="A445" s="62" t="s">
        <v>527</v>
      </c>
      <c r="B445" s="159"/>
      <c r="C445" s="159">
        <v>0</v>
      </c>
      <c r="D445" s="159">
        <f t="shared" si="6"/>
        <v>0</v>
      </c>
    </row>
    <row r="446" s="149" customFormat="1" customHeight="1" spans="1:4">
      <c r="A446" s="62" t="s">
        <v>528</v>
      </c>
      <c r="B446" s="159"/>
      <c r="C446" s="159">
        <v>0</v>
      </c>
      <c r="D446" s="159">
        <f t="shared" si="6"/>
        <v>0</v>
      </c>
    </row>
    <row r="447" s="149" customFormat="1" customHeight="1" spans="1:4">
      <c r="A447" s="62" t="s">
        <v>529</v>
      </c>
      <c r="B447" s="159">
        <v>6631</v>
      </c>
      <c r="C447" s="159">
        <v>-1090</v>
      </c>
      <c r="D447" s="159">
        <f t="shared" si="6"/>
        <v>5541</v>
      </c>
    </row>
    <row r="448" s="151" customFormat="1" customHeight="1" spans="1:4">
      <c r="A448" s="61" t="s">
        <v>530</v>
      </c>
      <c r="B448" s="158">
        <f>SUM(B449)</f>
        <v>656</v>
      </c>
      <c r="C448" s="158">
        <f>SUM(C449)</f>
        <v>-638</v>
      </c>
      <c r="D448" s="158">
        <f t="shared" si="6"/>
        <v>18</v>
      </c>
    </row>
    <row r="449" s="149" customFormat="1" customHeight="1" spans="1:4">
      <c r="A449" s="62" t="s">
        <v>531</v>
      </c>
      <c r="B449" s="159">
        <v>656</v>
      </c>
      <c r="C449" s="159">
        <v>-638</v>
      </c>
      <c r="D449" s="159">
        <f t="shared" si="6"/>
        <v>18</v>
      </c>
    </row>
    <row r="450" s="151" customFormat="1" customHeight="1" spans="1:4">
      <c r="A450" s="61" t="s">
        <v>532</v>
      </c>
      <c r="B450" s="158">
        <f>SUM(B451,B456,B465,B471,B476,B481,B486,B493,B497,B501)</f>
        <v>261</v>
      </c>
      <c r="C450" s="158">
        <f>SUM(C451,C456,C465,C471,C476,C481,C486,C493,C497,C501)</f>
        <v>13</v>
      </c>
      <c r="D450" s="158">
        <f t="shared" si="6"/>
        <v>274</v>
      </c>
    </row>
    <row r="451" s="151" customFormat="1" customHeight="1" spans="1:4">
      <c r="A451" s="61" t="s">
        <v>533</v>
      </c>
      <c r="B451" s="158">
        <f>SUM(B452:B455)</f>
        <v>187</v>
      </c>
      <c r="C451" s="158">
        <f>SUM(C452:C455)</f>
        <v>-10</v>
      </c>
      <c r="D451" s="158">
        <f t="shared" si="6"/>
        <v>177</v>
      </c>
    </row>
    <row r="452" s="149" customFormat="1" customHeight="1" spans="1:4">
      <c r="A452" s="62" t="s">
        <v>250</v>
      </c>
      <c r="B452" s="159">
        <v>187</v>
      </c>
      <c r="C452" s="159">
        <v>-10</v>
      </c>
      <c r="D452" s="159">
        <f t="shared" si="6"/>
        <v>177</v>
      </c>
    </row>
    <row r="453" s="149" customFormat="1" customHeight="1" spans="1:4">
      <c r="A453" s="62" t="s">
        <v>251</v>
      </c>
      <c r="B453" s="159"/>
      <c r="C453" s="159">
        <v>0</v>
      </c>
      <c r="D453" s="159">
        <f t="shared" ref="D453:D516" si="7">SUM(B453:C453)</f>
        <v>0</v>
      </c>
    </row>
    <row r="454" s="149" customFormat="1" customHeight="1" spans="1:4">
      <c r="A454" s="62" t="s">
        <v>252</v>
      </c>
      <c r="B454" s="159"/>
      <c r="C454" s="159">
        <v>0</v>
      </c>
      <c r="D454" s="159">
        <f t="shared" si="7"/>
        <v>0</v>
      </c>
    </row>
    <row r="455" s="149" customFormat="1" customHeight="1" spans="1:4">
      <c r="A455" s="62" t="s">
        <v>534</v>
      </c>
      <c r="B455" s="159"/>
      <c r="C455" s="159">
        <v>0</v>
      </c>
      <c r="D455" s="159">
        <f t="shared" si="7"/>
        <v>0</v>
      </c>
    </row>
    <row r="456" s="151" customFormat="1" hidden="1" customHeight="1" spans="1:4">
      <c r="A456" s="61" t="s">
        <v>535</v>
      </c>
      <c r="B456" s="158">
        <f>SUM(B457:B464)</f>
        <v>0</v>
      </c>
      <c r="C456" s="158">
        <f>SUM(C457:C464)</f>
        <v>0</v>
      </c>
      <c r="D456" s="158">
        <f t="shared" si="7"/>
        <v>0</v>
      </c>
    </row>
    <row r="457" s="149" customFormat="1" hidden="1" customHeight="1" spans="1:4">
      <c r="A457" s="62" t="s">
        <v>536</v>
      </c>
      <c r="B457" s="159"/>
      <c r="C457" s="159">
        <v>0</v>
      </c>
      <c r="D457" s="159">
        <f t="shared" si="7"/>
        <v>0</v>
      </c>
    </row>
    <row r="458" s="149" customFormat="1" hidden="1" customHeight="1" spans="1:4">
      <c r="A458" s="62" t="s">
        <v>537</v>
      </c>
      <c r="B458" s="159"/>
      <c r="C458" s="159">
        <v>0</v>
      </c>
      <c r="D458" s="159">
        <f t="shared" si="7"/>
        <v>0</v>
      </c>
    </row>
    <row r="459" s="149" customFormat="1" hidden="1" customHeight="1" spans="1:4">
      <c r="A459" s="62" t="s">
        <v>538</v>
      </c>
      <c r="B459" s="159"/>
      <c r="C459" s="159">
        <v>0</v>
      </c>
      <c r="D459" s="159">
        <f t="shared" si="7"/>
        <v>0</v>
      </c>
    </row>
    <row r="460" s="149" customFormat="1" hidden="1" customHeight="1" spans="1:4">
      <c r="A460" s="62" t="s">
        <v>539</v>
      </c>
      <c r="B460" s="159"/>
      <c r="C460" s="159">
        <v>0</v>
      </c>
      <c r="D460" s="159">
        <f t="shared" si="7"/>
        <v>0</v>
      </c>
    </row>
    <row r="461" s="149" customFormat="1" hidden="1" customHeight="1" spans="1:4">
      <c r="A461" s="62" t="s">
        <v>540</v>
      </c>
      <c r="B461" s="159"/>
      <c r="C461" s="159">
        <v>0</v>
      </c>
      <c r="D461" s="159">
        <f t="shared" si="7"/>
        <v>0</v>
      </c>
    </row>
    <row r="462" s="149" customFormat="1" hidden="1" customHeight="1" spans="1:4">
      <c r="A462" s="62" t="s">
        <v>541</v>
      </c>
      <c r="B462" s="159"/>
      <c r="C462" s="159">
        <v>0</v>
      </c>
      <c r="D462" s="159">
        <f t="shared" si="7"/>
        <v>0</v>
      </c>
    </row>
    <row r="463" s="149" customFormat="1" hidden="1" customHeight="1" spans="1:4">
      <c r="A463" s="62" t="s">
        <v>542</v>
      </c>
      <c r="B463" s="159"/>
      <c r="C463" s="159">
        <v>0</v>
      </c>
      <c r="D463" s="159">
        <f t="shared" si="7"/>
        <v>0</v>
      </c>
    </row>
    <row r="464" s="149" customFormat="1" hidden="1" customHeight="1" spans="1:4">
      <c r="A464" s="62" t="s">
        <v>543</v>
      </c>
      <c r="B464" s="159"/>
      <c r="C464" s="159">
        <v>0</v>
      </c>
      <c r="D464" s="159">
        <f t="shared" si="7"/>
        <v>0</v>
      </c>
    </row>
    <row r="465" s="151" customFormat="1" hidden="1" customHeight="1" spans="1:4">
      <c r="A465" s="61" t="s">
        <v>544</v>
      </c>
      <c r="B465" s="158">
        <f>SUM(B466:B470)</f>
        <v>0</v>
      </c>
      <c r="C465" s="158">
        <f>SUM(C466:C470)</f>
        <v>0</v>
      </c>
      <c r="D465" s="158">
        <f t="shared" si="7"/>
        <v>0</v>
      </c>
    </row>
    <row r="466" s="149" customFormat="1" hidden="1" customHeight="1" spans="1:4">
      <c r="A466" s="62" t="s">
        <v>536</v>
      </c>
      <c r="B466" s="159"/>
      <c r="C466" s="159">
        <v>0</v>
      </c>
      <c r="D466" s="159">
        <f t="shared" si="7"/>
        <v>0</v>
      </c>
    </row>
    <row r="467" s="149" customFormat="1" hidden="1" customHeight="1" spans="1:4">
      <c r="A467" s="62" t="s">
        <v>545</v>
      </c>
      <c r="B467" s="159"/>
      <c r="C467" s="159">
        <v>0</v>
      </c>
      <c r="D467" s="159">
        <f t="shared" si="7"/>
        <v>0</v>
      </c>
    </row>
    <row r="468" s="149" customFormat="1" hidden="1" customHeight="1" spans="1:4">
      <c r="A468" s="62" t="s">
        <v>546</v>
      </c>
      <c r="B468" s="159"/>
      <c r="C468" s="159">
        <v>0</v>
      </c>
      <c r="D468" s="159">
        <f t="shared" si="7"/>
        <v>0</v>
      </c>
    </row>
    <row r="469" s="149" customFormat="1" hidden="1" customHeight="1" spans="1:4">
      <c r="A469" s="62" t="s">
        <v>547</v>
      </c>
      <c r="B469" s="159"/>
      <c r="C469" s="159">
        <v>0</v>
      </c>
      <c r="D469" s="159">
        <f t="shared" si="7"/>
        <v>0</v>
      </c>
    </row>
    <row r="470" s="149" customFormat="1" hidden="1" customHeight="1" spans="1:4">
      <c r="A470" s="62" t="s">
        <v>548</v>
      </c>
      <c r="B470" s="159"/>
      <c r="C470" s="159">
        <v>0</v>
      </c>
      <c r="D470" s="159">
        <f t="shared" si="7"/>
        <v>0</v>
      </c>
    </row>
    <row r="471" s="151" customFormat="1" customHeight="1" spans="1:4">
      <c r="A471" s="61" t="s">
        <v>549</v>
      </c>
      <c r="B471" s="158">
        <f>SUM(B472:B475)</f>
        <v>0</v>
      </c>
      <c r="C471" s="158">
        <f>SUM(C472:C475)</f>
        <v>35</v>
      </c>
      <c r="D471" s="158">
        <f t="shared" si="7"/>
        <v>35</v>
      </c>
    </row>
    <row r="472" s="149" customFormat="1" customHeight="1" spans="1:4">
      <c r="A472" s="62" t="s">
        <v>536</v>
      </c>
      <c r="B472" s="159"/>
      <c r="C472" s="159">
        <v>0</v>
      </c>
      <c r="D472" s="159">
        <f t="shared" si="7"/>
        <v>0</v>
      </c>
    </row>
    <row r="473" s="149" customFormat="1" customHeight="1" spans="1:4">
      <c r="A473" s="62" t="s">
        <v>550</v>
      </c>
      <c r="B473" s="159"/>
      <c r="C473" s="159">
        <v>0</v>
      </c>
      <c r="D473" s="159">
        <f t="shared" si="7"/>
        <v>0</v>
      </c>
    </row>
    <row r="474" s="149" customFormat="1" customHeight="1" spans="1:4">
      <c r="A474" s="62" t="s">
        <v>551</v>
      </c>
      <c r="B474" s="159"/>
      <c r="C474" s="159">
        <v>0</v>
      </c>
      <c r="D474" s="159">
        <f t="shared" si="7"/>
        <v>0</v>
      </c>
    </row>
    <row r="475" s="149" customFormat="1" customHeight="1" spans="1:4">
      <c r="A475" s="62" t="s">
        <v>552</v>
      </c>
      <c r="B475" s="159">
        <v>0</v>
      </c>
      <c r="C475" s="159">
        <v>35</v>
      </c>
      <c r="D475" s="159">
        <f t="shared" si="7"/>
        <v>35</v>
      </c>
    </row>
    <row r="476" s="151" customFormat="1" hidden="1" customHeight="1" spans="1:4">
      <c r="A476" s="61" t="s">
        <v>553</v>
      </c>
      <c r="B476" s="158">
        <f>SUM(B477:B480)</f>
        <v>0</v>
      </c>
      <c r="C476" s="158">
        <f>SUM(C477:C480)</f>
        <v>0</v>
      </c>
      <c r="D476" s="158">
        <f t="shared" si="7"/>
        <v>0</v>
      </c>
    </row>
    <row r="477" s="149" customFormat="1" hidden="1" customHeight="1" spans="1:4">
      <c r="A477" s="62" t="s">
        <v>536</v>
      </c>
      <c r="B477" s="159"/>
      <c r="C477" s="159">
        <v>0</v>
      </c>
      <c r="D477" s="159">
        <f t="shared" si="7"/>
        <v>0</v>
      </c>
    </row>
    <row r="478" s="149" customFormat="1" hidden="1" customHeight="1" spans="1:4">
      <c r="A478" s="62" t="s">
        <v>554</v>
      </c>
      <c r="B478" s="159"/>
      <c r="C478" s="159">
        <v>0</v>
      </c>
      <c r="D478" s="159">
        <f t="shared" si="7"/>
        <v>0</v>
      </c>
    </row>
    <row r="479" s="149" customFormat="1" hidden="1" customHeight="1" spans="1:4">
      <c r="A479" s="62" t="s">
        <v>555</v>
      </c>
      <c r="B479" s="159"/>
      <c r="C479" s="159">
        <v>0</v>
      </c>
      <c r="D479" s="159">
        <f t="shared" si="7"/>
        <v>0</v>
      </c>
    </row>
    <row r="480" s="149" customFormat="1" hidden="1" customHeight="1" spans="1:4">
      <c r="A480" s="62" t="s">
        <v>556</v>
      </c>
      <c r="B480" s="159"/>
      <c r="C480" s="159">
        <v>0</v>
      </c>
      <c r="D480" s="159">
        <f t="shared" si="7"/>
        <v>0</v>
      </c>
    </row>
    <row r="481" s="151" customFormat="1" hidden="1" customHeight="1" spans="1:4">
      <c r="A481" s="61" t="s">
        <v>557</v>
      </c>
      <c r="B481" s="158">
        <f>SUM(B482:B485)</f>
        <v>0</v>
      </c>
      <c r="C481" s="158">
        <f>SUM(C482:C485)</f>
        <v>0</v>
      </c>
      <c r="D481" s="158">
        <f t="shared" si="7"/>
        <v>0</v>
      </c>
    </row>
    <row r="482" s="149" customFormat="1" hidden="1" customHeight="1" spans="1:4">
      <c r="A482" s="62" t="s">
        <v>558</v>
      </c>
      <c r="B482" s="159"/>
      <c r="C482" s="159">
        <v>0</v>
      </c>
      <c r="D482" s="159">
        <f t="shared" si="7"/>
        <v>0</v>
      </c>
    </row>
    <row r="483" s="149" customFormat="1" hidden="1" customHeight="1" spans="1:4">
      <c r="A483" s="62" t="s">
        <v>559</v>
      </c>
      <c r="B483" s="159"/>
      <c r="C483" s="159">
        <v>0</v>
      </c>
      <c r="D483" s="159">
        <f t="shared" si="7"/>
        <v>0</v>
      </c>
    </row>
    <row r="484" s="149" customFormat="1" hidden="1" customHeight="1" spans="1:4">
      <c r="A484" s="62" t="s">
        <v>560</v>
      </c>
      <c r="B484" s="159"/>
      <c r="C484" s="159">
        <v>0</v>
      </c>
      <c r="D484" s="159">
        <f t="shared" si="7"/>
        <v>0</v>
      </c>
    </row>
    <row r="485" s="149" customFormat="1" hidden="1" customHeight="1" spans="1:4">
      <c r="A485" s="62" t="s">
        <v>561</v>
      </c>
      <c r="B485" s="159"/>
      <c r="C485" s="159">
        <v>0</v>
      </c>
      <c r="D485" s="159">
        <f t="shared" si="7"/>
        <v>0</v>
      </c>
    </row>
    <row r="486" s="151" customFormat="1" customHeight="1" spans="1:4">
      <c r="A486" s="61" t="s">
        <v>562</v>
      </c>
      <c r="B486" s="158">
        <f>SUM(B487:B492)</f>
        <v>24</v>
      </c>
      <c r="C486" s="158">
        <f>SUM(C487:C492)</f>
        <v>-12</v>
      </c>
      <c r="D486" s="158">
        <f t="shared" si="7"/>
        <v>12</v>
      </c>
    </row>
    <row r="487" s="149" customFormat="1" customHeight="1" spans="1:4">
      <c r="A487" s="62" t="s">
        <v>536</v>
      </c>
      <c r="B487" s="159"/>
      <c r="C487" s="159">
        <v>0</v>
      </c>
      <c r="D487" s="159">
        <f t="shared" si="7"/>
        <v>0</v>
      </c>
    </row>
    <row r="488" s="149" customFormat="1" customHeight="1" spans="1:4">
      <c r="A488" s="62" t="s">
        <v>563</v>
      </c>
      <c r="B488" s="159">
        <v>24</v>
      </c>
      <c r="C488" s="159">
        <v>-19</v>
      </c>
      <c r="D488" s="159">
        <f t="shared" si="7"/>
        <v>5</v>
      </c>
    </row>
    <row r="489" s="149" customFormat="1" customHeight="1" spans="1:4">
      <c r="A489" s="62" t="s">
        <v>564</v>
      </c>
      <c r="B489" s="159"/>
      <c r="C489" s="159">
        <v>0</v>
      </c>
      <c r="D489" s="159">
        <f t="shared" si="7"/>
        <v>0</v>
      </c>
    </row>
    <row r="490" s="149" customFormat="1" customHeight="1" spans="1:4">
      <c r="A490" s="62" t="s">
        <v>565</v>
      </c>
      <c r="B490" s="159"/>
      <c r="C490" s="159">
        <v>0</v>
      </c>
      <c r="D490" s="159">
        <f t="shared" si="7"/>
        <v>0</v>
      </c>
    </row>
    <row r="491" s="149" customFormat="1" customHeight="1" spans="1:4">
      <c r="A491" s="62" t="s">
        <v>566</v>
      </c>
      <c r="B491" s="159"/>
      <c r="C491" s="159">
        <v>0</v>
      </c>
      <c r="D491" s="159">
        <f t="shared" si="7"/>
        <v>0</v>
      </c>
    </row>
    <row r="492" s="149" customFormat="1" customHeight="1" spans="1:4">
      <c r="A492" s="62" t="s">
        <v>567</v>
      </c>
      <c r="B492" s="159"/>
      <c r="C492" s="159">
        <v>7</v>
      </c>
      <c r="D492" s="159">
        <f t="shared" si="7"/>
        <v>7</v>
      </c>
    </row>
    <row r="493" s="151" customFormat="1" hidden="1" customHeight="1" spans="1:4">
      <c r="A493" s="61" t="s">
        <v>568</v>
      </c>
      <c r="B493" s="158">
        <f>SUM(B494:B496)</f>
        <v>0</v>
      </c>
      <c r="C493" s="158">
        <f>SUM(C494:C496)</f>
        <v>0</v>
      </c>
      <c r="D493" s="158">
        <f t="shared" si="7"/>
        <v>0</v>
      </c>
    </row>
    <row r="494" s="149" customFormat="1" hidden="1" customHeight="1" spans="1:4">
      <c r="A494" s="62" t="s">
        <v>569</v>
      </c>
      <c r="B494" s="159"/>
      <c r="C494" s="159">
        <v>0</v>
      </c>
      <c r="D494" s="159">
        <f t="shared" si="7"/>
        <v>0</v>
      </c>
    </row>
    <row r="495" s="149" customFormat="1" hidden="1" customHeight="1" spans="1:4">
      <c r="A495" s="62" t="s">
        <v>570</v>
      </c>
      <c r="B495" s="159"/>
      <c r="C495" s="159">
        <v>0</v>
      </c>
      <c r="D495" s="159">
        <f t="shared" si="7"/>
        <v>0</v>
      </c>
    </row>
    <row r="496" s="149" customFormat="1" hidden="1" customHeight="1" spans="1:4">
      <c r="A496" s="62" t="s">
        <v>571</v>
      </c>
      <c r="B496" s="159"/>
      <c r="C496" s="159">
        <v>0</v>
      </c>
      <c r="D496" s="159">
        <f t="shared" si="7"/>
        <v>0</v>
      </c>
    </row>
    <row r="497" s="151" customFormat="1" hidden="1" customHeight="1" spans="1:4">
      <c r="A497" s="61" t="s">
        <v>572</v>
      </c>
      <c r="B497" s="158">
        <f>SUM(B498:B500)</f>
        <v>0</v>
      </c>
      <c r="C497" s="158">
        <f>SUM(C498:C500)</f>
        <v>0</v>
      </c>
      <c r="D497" s="158">
        <f t="shared" si="7"/>
        <v>0</v>
      </c>
    </row>
    <row r="498" s="149" customFormat="1" hidden="1" customHeight="1" spans="1:4">
      <c r="A498" s="62" t="s">
        <v>573</v>
      </c>
      <c r="B498" s="159"/>
      <c r="C498" s="159">
        <v>0</v>
      </c>
      <c r="D498" s="159">
        <f t="shared" si="7"/>
        <v>0</v>
      </c>
    </row>
    <row r="499" s="149" customFormat="1" hidden="1" customHeight="1" spans="1:4">
      <c r="A499" s="62" t="s">
        <v>574</v>
      </c>
      <c r="B499" s="159"/>
      <c r="C499" s="159">
        <v>0</v>
      </c>
      <c r="D499" s="159">
        <f t="shared" si="7"/>
        <v>0</v>
      </c>
    </row>
    <row r="500" s="149" customFormat="1" hidden="1" customHeight="1" spans="1:4">
      <c r="A500" s="62" t="s">
        <v>575</v>
      </c>
      <c r="B500" s="159"/>
      <c r="C500" s="159">
        <v>0</v>
      </c>
      <c r="D500" s="159">
        <f t="shared" si="7"/>
        <v>0</v>
      </c>
    </row>
    <row r="501" s="151" customFormat="1" customHeight="1" spans="1:4">
      <c r="A501" s="61" t="s">
        <v>576</v>
      </c>
      <c r="B501" s="158">
        <f>SUM(B502:B505)</f>
        <v>50</v>
      </c>
      <c r="C501" s="158">
        <f>SUM(C502:C505)</f>
        <v>0</v>
      </c>
      <c r="D501" s="158">
        <f t="shared" si="7"/>
        <v>50</v>
      </c>
    </row>
    <row r="502" s="149" customFormat="1" customHeight="1" spans="1:4">
      <c r="A502" s="62" t="s">
        <v>577</v>
      </c>
      <c r="B502" s="159"/>
      <c r="C502" s="159">
        <v>0</v>
      </c>
      <c r="D502" s="159">
        <f t="shared" si="7"/>
        <v>0</v>
      </c>
    </row>
    <row r="503" s="149" customFormat="1" customHeight="1" spans="1:4">
      <c r="A503" s="62" t="s">
        <v>578</v>
      </c>
      <c r="B503" s="159"/>
      <c r="C503" s="159">
        <v>0</v>
      </c>
      <c r="D503" s="159">
        <f t="shared" si="7"/>
        <v>0</v>
      </c>
    </row>
    <row r="504" s="149" customFormat="1" customHeight="1" spans="1:4">
      <c r="A504" s="62" t="s">
        <v>579</v>
      </c>
      <c r="B504" s="159"/>
      <c r="C504" s="159">
        <v>0</v>
      </c>
      <c r="D504" s="159">
        <f t="shared" si="7"/>
        <v>0</v>
      </c>
    </row>
    <row r="505" s="149" customFormat="1" customHeight="1" spans="1:4">
      <c r="A505" s="62" t="s">
        <v>580</v>
      </c>
      <c r="B505" s="159">
        <v>50</v>
      </c>
      <c r="C505" s="159">
        <v>0</v>
      </c>
      <c r="D505" s="159">
        <f t="shared" si="7"/>
        <v>50</v>
      </c>
    </row>
    <row r="506" s="151" customFormat="1" customHeight="1" spans="1:4">
      <c r="A506" s="61" t="s">
        <v>581</v>
      </c>
      <c r="B506" s="158">
        <f>SUM(B507,B523,B531,B542,B551,B559)</f>
        <v>1603</v>
      </c>
      <c r="C506" s="158">
        <f>SUM(C507,C523,C531,C542,C551,C559)</f>
        <v>173</v>
      </c>
      <c r="D506" s="158">
        <f t="shared" si="7"/>
        <v>1776</v>
      </c>
    </row>
    <row r="507" s="151" customFormat="1" customHeight="1" spans="1:4">
      <c r="A507" s="61" t="s">
        <v>582</v>
      </c>
      <c r="B507" s="158">
        <f>SUM(B508:B522)</f>
        <v>1083</v>
      </c>
      <c r="C507" s="158">
        <f>SUM(C508:C522)</f>
        <v>-86</v>
      </c>
      <c r="D507" s="158">
        <f t="shared" si="7"/>
        <v>997</v>
      </c>
    </row>
    <row r="508" s="149" customFormat="1" customHeight="1" spans="1:4">
      <c r="A508" s="62" t="s">
        <v>250</v>
      </c>
      <c r="B508" s="159">
        <v>166</v>
      </c>
      <c r="C508" s="159">
        <v>0</v>
      </c>
      <c r="D508" s="159">
        <f t="shared" si="7"/>
        <v>166</v>
      </c>
    </row>
    <row r="509" s="149" customFormat="1" customHeight="1" spans="1:4">
      <c r="A509" s="62" t="s">
        <v>251</v>
      </c>
      <c r="B509" s="159">
        <v>100</v>
      </c>
      <c r="C509" s="159">
        <v>0</v>
      </c>
      <c r="D509" s="159">
        <f t="shared" si="7"/>
        <v>100</v>
      </c>
    </row>
    <row r="510" s="149" customFormat="1" customHeight="1" spans="1:4">
      <c r="A510" s="62" t="s">
        <v>252</v>
      </c>
      <c r="B510" s="159"/>
      <c r="C510" s="159">
        <v>0</v>
      </c>
      <c r="D510" s="159">
        <f t="shared" si="7"/>
        <v>0</v>
      </c>
    </row>
    <row r="511" s="149" customFormat="1" customHeight="1" spans="1:4">
      <c r="A511" s="62" t="s">
        <v>583</v>
      </c>
      <c r="B511" s="159">
        <v>77</v>
      </c>
      <c r="C511" s="159">
        <v>0</v>
      </c>
      <c r="D511" s="159">
        <f t="shared" si="7"/>
        <v>77</v>
      </c>
    </row>
    <row r="512" s="149" customFormat="1" customHeight="1" spans="1:4">
      <c r="A512" s="62" t="s">
        <v>584</v>
      </c>
      <c r="B512" s="159"/>
      <c r="C512" s="159">
        <v>0</v>
      </c>
      <c r="D512" s="159">
        <f t="shared" si="7"/>
        <v>0</v>
      </c>
    </row>
    <row r="513" s="149" customFormat="1" customHeight="1" spans="1:4">
      <c r="A513" s="62" t="s">
        <v>585</v>
      </c>
      <c r="B513" s="159"/>
      <c r="C513" s="159">
        <v>0</v>
      </c>
      <c r="D513" s="159">
        <f t="shared" si="7"/>
        <v>0</v>
      </c>
    </row>
    <row r="514" s="149" customFormat="1" customHeight="1" spans="1:4">
      <c r="A514" s="62" t="s">
        <v>586</v>
      </c>
      <c r="B514" s="159"/>
      <c r="C514" s="159">
        <v>0</v>
      </c>
      <c r="D514" s="159">
        <f t="shared" si="7"/>
        <v>0</v>
      </c>
    </row>
    <row r="515" s="149" customFormat="1" customHeight="1" spans="1:4">
      <c r="A515" s="62" t="s">
        <v>587</v>
      </c>
      <c r="B515" s="159"/>
      <c r="C515" s="159">
        <v>0</v>
      </c>
      <c r="D515" s="159">
        <f t="shared" si="7"/>
        <v>0</v>
      </c>
    </row>
    <row r="516" s="149" customFormat="1" customHeight="1" spans="1:4">
      <c r="A516" s="62" t="s">
        <v>588</v>
      </c>
      <c r="B516" s="159">
        <v>414</v>
      </c>
      <c r="C516" s="159">
        <v>0</v>
      </c>
      <c r="D516" s="159">
        <f t="shared" si="7"/>
        <v>414</v>
      </c>
    </row>
    <row r="517" s="149" customFormat="1" customHeight="1" spans="1:4">
      <c r="A517" s="62" t="s">
        <v>589</v>
      </c>
      <c r="B517" s="159"/>
      <c r="C517" s="159">
        <v>0</v>
      </c>
      <c r="D517" s="159">
        <f t="shared" ref="D517:D580" si="8">SUM(B517:C517)</f>
        <v>0</v>
      </c>
    </row>
    <row r="518" s="149" customFormat="1" customHeight="1" spans="1:4">
      <c r="A518" s="62" t="s">
        <v>590</v>
      </c>
      <c r="B518" s="159">
        <v>10</v>
      </c>
      <c r="C518" s="159">
        <v>-2</v>
      </c>
      <c r="D518" s="159">
        <f t="shared" si="8"/>
        <v>8</v>
      </c>
    </row>
    <row r="519" s="149" customFormat="1" customHeight="1" spans="1:4">
      <c r="A519" s="62" t="s">
        <v>591</v>
      </c>
      <c r="B519" s="159">
        <v>172</v>
      </c>
      <c r="C519" s="159">
        <v>0</v>
      </c>
      <c r="D519" s="159">
        <f t="shared" si="8"/>
        <v>172</v>
      </c>
    </row>
    <row r="520" s="149" customFormat="1" customHeight="1" spans="1:4">
      <c r="A520" s="62" t="s">
        <v>592</v>
      </c>
      <c r="B520" s="159"/>
      <c r="C520" s="159">
        <v>0</v>
      </c>
      <c r="D520" s="159">
        <f t="shared" si="8"/>
        <v>0</v>
      </c>
    </row>
    <row r="521" s="149" customFormat="1" customHeight="1" spans="1:4">
      <c r="A521" s="62" t="s">
        <v>593</v>
      </c>
      <c r="B521" s="159"/>
      <c r="C521" s="159">
        <v>0</v>
      </c>
      <c r="D521" s="159">
        <f t="shared" si="8"/>
        <v>0</v>
      </c>
    </row>
    <row r="522" s="149" customFormat="1" customHeight="1" spans="1:4">
      <c r="A522" s="62" t="s">
        <v>594</v>
      </c>
      <c r="B522" s="159">
        <v>144</v>
      </c>
      <c r="C522" s="159">
        <v>-84</v>
      </c>
      <c r="D522" s="159">
        <f t="shared" si="8"/>
        <v>60</v>
      </c>
    </row>
    <row r="523" s="151" customFormat="1" customHeight="1" spans="1:4">
      <c r="A523" s="61" t="s">
        <v>595</v>
      </c>
      <c r="B523" s="158">
        <f>SUM(B524:B530)</f>
        <v>106</v>
      </c>
      <c r="C523" s="158">
        <f>SUM(C524:C530)</f>
        <v>0</v>
      </c>
      <c r="D523" s="158">
        <f t="shared" si="8"/>
        <v>106</v>
      </c>
    </row>
    <row r="524" s="149" customFormat="1" customHeight="1" spans="1:4">
      <c r="A524" s="62" t="s">
        <v>250</v>
      </c>
      <c r="B524" s="159"/>
      <c r="C524" s="159">
        <v>0</v>
      </c>
      <c r="D524" s="159">
        <f t="shared" si="8"/>
        <v>0</v>
      </c>
    </row>
    <row r="525" s="149" customFormat="1" customHeight="1" spans="1:4">
      <c r="A525" s="62" t="s">
        <v>251</v>
      </c>
      <c r="B525" s="159">
        <v>106</v>
      </c>
      <c r="C525" s="159">
        <v>0</v>
      </c>
      <c r="D525" s="159">
        <f t="shared" si="8"/>
        <v>106</v>
      </c>
    </row>
    <row r="526" s="149" customFormat="1" customHeight="1" spans="1:4">
      <c r="A526" s="62" t="s">
        <v>252</v>
      </c>
      <c r="B526" s="159"/>
      <c r="C526" s="159">
        <v>0</v>
      </c>
      <c r="D526" s="159">
        <f t="shared" si="8"/>
        <v>0</v>
      </c>
    </row>
    <row r="527" s="149" customFormat="1" customHeight="1" spans="1:4">
      <c r="A527" s="62" t="s">
        <v>596</v>
      </c>
      <c r="B527" s="159"/>
      <c r="C527" s="159">
        <v>0</v>
      </c>
      <c r="D527" s="159">
        <f t="shared" si="8"/>
        <v>0</v>
      </c>
    </row>
    <row r="528" s="149" customFormat="1" customHeight="1" spans="1:4">
      <c r="A528" s="62" t="s">
        <v>597</v>
      </c>
      <c r="B528" s="159"/>
      <c r="C528" s="159">
        <v>0</v>
      </c>
      <c r="D528" s="159">
        <f t="shared" si="8"/>
        <v>0</v>
      </c>
    </row>
    <row r="529" s="149" customFormat="1" customHeight="1" spans="1:4">
      <c r="A529" s="62" t="s">
        <v>598</v>
      </c>
      <c r="B529" s="159"/>
      <c r="C529" s="159">
        <v>0</v>
      </c>
      <c r="D529" s="159">
        <f t="shared" si="8"/>
        <v>0</v>
      </c>
    </row>
    <row r="530" s="149" customFormat="1" customHeight="1" spans="1:4">
      <c r="A530" s="62" t="s">
        <v>599</v>
      </c>
      <c r="B530" s="159"/>
      <c r="C530" s="159">
        <v>0</v>
      </c>
      <c r="D530" s="159">
        <f t="shared" si="8"/>
        <v>0</v>
      </c>
    </row>
    <row r="531" s="151" customFormat="1" hidden="1" customHeight="1" spans="1:4">
      <c r="A531" s="61" t="s">
        <v>600</v>
      </c>
      <c r="B531" s="158">
        <f>SUM(B532:B541)</f>
        <v>0</v>
      </c>
      <c r="C531" s="158">
        <f>SUM(C532:C541)</f>
        <v>0</v>
      </c>
      <c r="D531" s="158">
        <f t="shared" si="8"/>
        <v>0</v>
      </c>
    </row>
    <row r="532" s="149" customFormat="1" hidden="1" customHeight="1" spans="1:4">
      <c r="A532" s="62" t="s">
        <v>250</v>
      </c>
      <c r="B532" s="159"/>
      <c r="C532" s="159">
        <v>0</v>
      </c>
      <c r="D532" s="159">
        <f t="shared" si="8"/>
        <v>0</v>
      </c>
    </row>
    <row r="533" s="149" customFormat="1" hidden="1" customHeight="1" spans="1:4">
      <c r="A533" s="62" t="s">
        <v>251</v>
      </c>
      <c r="B533" s="159"/>
      <c r="C533" s="159">
        <v>0</v>
      </c>
      <c r="D533" s="159">
        <f t="shared" si="8"/>
        <v>0</v>
      </c>
    </row>
    <row r="534" s="149" customFormat="1" hidden="1" customHeight="1" spans="1:4">
      <c r="A534" s="62" t="s">
        <v>252</v>
      </c>
      <c r="B534" s="159"/>
      <c r="C534" s="159">
        <v>0</v>
      </c>
      <c r="D534" s="159">
        <f t="shared" si="8"/>
        <v>0</v>
      </c>
    </row>
    <row r="535" s="149" customFormat="1" hidden="1" customHeight="1" spans="1:4">
      <c r="A535" s="62" t="s">
        <v>601</v>
      </c>
      <c r="B535" s="159"/>
      <c r="C535" s="159">
        <v>0</v>
      </c>
      <c r="D535" s="159">
        <f t="shared" si="8"/>
        <v>0</v>
      </c>
    </row>
    <row r="536" s="149" customFormat="1" hidden="1" customHeight="1" spans="1:4">
      <c r="A536" s="62" t="s">
        <v>602</v>
      </c>
      <c r="B536" s="159"/>
      <c r="C536" s="159">
        <v>0</v>
      </c>
      <c r="D536" s="159">
        <f t="shared" si="8"/>
        <v>0</v>
      </c>
    </row>
    <row r="537" s="149" customFormat="1" hidden="1" customHeight="1" spans="1:4">
      <c r="A537" s="62" t="s">
        <v>603</v>
      </c>
      <c r="B537" s="159"/>
      <c r="C537" s="159">
        <v>0</v>
      </c>
      <c r="D537" s="159">
        <f t="shared" si="8"/>
        <v>0</v>
      </c>
    </row>
    <row r="538" s="149" customFormat="1" hidden="1" customHeight="1" spans="1:4">
      <c r="A538" s="62" t="s">
        <v>604</v>
      </c>
      <c r="B538" s="159">
        <v>0</v>
      </c>
      <c r="C538" s="159">
        <v>0</v>
      </c>
      <c r="D538" s="159">
        <f t="shared" si="8"/>
        <v>0</v>
      </c>
    </row>
    <row r="539" s="149" customFormat="1" hidden="1" customHeight="1" spans="1:4">
      <c r="A539" s="62" t="s">
        <v>605</v>
      </c>
      <c r="B539" s="159"/>
      <c r="C539" s="159">
        <v>0</v>
      </c>
      <c r="D539" s="159">
        <f t="shared" si="8"/>
        <v>0</v>
      </c>
    </row>
    <row r="540" s="149" customFormat="1" hidden="1" customHeight="1" spans="1:4">
      <c r="A540" s="62" t="s">
        <v>606</v>
      </c>
      <c r="B540" s="159"/>
      <c r="C540" s="159">
        <v>0</v>
      </c>
      <c r="D540" s="159">
        <f t="shared" si="8"/>
        <v>0</v>
      </c>
    </row>
    <row r="541" s="149" customFormat="1" hidden="1" customHeight="1" spans="1:4">
      <c r="A541" s="62" t="s">
        <v>607</v>
      </c>
      <c r="B541" s="159"/>
      <c r="C541" s="159">
        <v>0</v>
      </c>
      <c r="D541" s="159">
        <f t="shared" si="8"/>
        <v>0</v>
      </c>
    </row>
    <row r="542" s="151" customFormat="1" hidden="1" customHeight="1" spans="1:4">
      <c r="A542" s="61" t="s">
        <v>608</v>
      </c>
      <c r="B542" s="158">
        <f>SUM(B543:B550)</f>
        <v>0</v>
      </c>
      <c r="C542" s="158">
        <f>SUM(C543:C550)</f>
        <v>0</v>
      </c>
      <c r="D542" s="158">
        <f t="shared" si="8"/>
        <v>0</v>
      </c>
    </row>
    <row r="543" s="149" customFormat="1" hidden="1" customHeight="1" spans="1:4">
      <c r="A543" s="62" t="s">
        <v>250</v>
      </c>
      <c r="B543" s="159"/>
      <c r="C543" s="159">
        <v>0</v>
      </c>
      <c r="D543" s="159">
        <f t="shared" si="8"/>
        <v>0</v>
      </c>
    </row>
    <row r="544" s="149" customFormat="1" hidden="1" customHeight="1" spans="1:4">
      <c r="A544" s="62" t="s">
        <v>251</v>
      </c>
      <c r="B544" s="159"/>
      <c r="C544" s="159">
        <v>0</v>
      </c>
      <c r="D544" s="159">
        <f t="shared" si="8"/>
        <v>0</v>
      </c>
    </row>
    <row r="545" s="149" customFormat="1" hidden="1" customHeight="1" spans="1:4">
      <c r="A545" s="62" t="s">
        <v>252</v>
      </c>
      <c r="B545" s="159"/>
      <c r="C545" s="159">
        <v>0</v>
      </c>
      <c r="D545" s="159">
        <f t="shared" si="8"/>
        <v>0</v>
      </c>
    </row>
    <row r="546" s="149" customFormat="1" hidden="1" customHeight="1" spans="1:4">
      <c r="A546" s="62" t="s">
        <v>609</v>
      </c>
      <c r="B546" s="159"/>
      <c r="C546" s="159">
        <v>0</v>
      </c>
      <c r="D546" s="159">
        <f t="shared" si="8"/>
        <v>0</v>
      </c>
    </row>
    <row r="547" s="149" customFormat="1" hidden="1" customHeight="1" spans="1:4">
      <c r="A547" s="62" t="s">
        <v>610</v>
      </c>
      <c r="B547" s="159"/>
      <c r="C547" s="159">
        <v>0</v>
      </c>
      <c r="D547" s="159">
        <f t="shared" si="8"/>
        <v>0</v>
      </c>
    </row>
    <row r="548" s="149" customFormat="1" hidden="1" customHeight="1" spans="1:4">
      <c r="A548" s="62" t="s">
        <v>611</v>
      </c>
      <c r="B548" s="159"/>
      <c r="C548" s="159">
        <v>0</v>
      </c>
      <c r="D548" s="159">
        <f t="shared" si="8"/>
        <v>0</v>
      </c>
    </row>
    <row r="549" s="149" customFormat="1" hidden="1" customHeight="1" spans="1:4">
      <c r="A549" s="62" t="s">
        <v>612</v>
      </c>
      <c r="B549" s="159"/>
      <c r="C549" s="159">
        <v>0</v>
      </c>
      <c r="D549" s="159">
        <f t="shared" si="8"/>
        <v>0</v>
      </c>
    </row>
    <row r="550" s="149" customFormat="1" hidden="1" customHeight="1" spans="1:4">
      <c r="A550" s="62" t="s">
        <v>613</v>
      </c>
      <c r="B550" s="159"/>
      <c r="C550" s="159">
        <v>0</v>
      </c>
      <c r="D550" s="159">
        <f t="shared" si="8"/>
        <v>0</v>
      </c>
    </row>
    <row r="551" s="151" customFormat="1" customHeight="1" spans="1:4">
      <c r="A551" s="61" t="s">
        <v>614</v>
      </c>
      <c r="B551" s="158">
        <f>SUM(B552:B558)</f>
        <v>0</v>
      </c>
      <c r="C551" s="158">
        <f>SUM(C552:C558)</f>
        <v>450</v>
      </c>
      <c r="D551" s="158">
        <f t="shared" si="8"/>
        <v>450</v>
      </c>
    </row>
    <row r="552" s="149" customFormat="1" customHeight="1" spans="1:4">
      <c r="A552" s="62" t="s">
        <v>250</v>
      </c>
      <c r="B552" s="159"/>
      <c r="C552" s="159">
        <v>0</v>
      </c>
      <c r="D552" s="159">
        <f t="shared" si="8"/>
        <v>0</v>
      </c>
    </row>
    <row r="553" s="149" customFormat="1" customHeight="1" spans="1:4">
      <c r="A553" s="62" t="s">
        <v>251</v>
      </c>
      <c r="B553" s="159"/>
      <c r="C553" s="159">
        <v>0</v>
      </c>
      <c r="D553" s="159">
        <f t="shared" si="8"/>
        <v>0</v>
      </c>
    </row>
    <row r="554" s="149" customFormat="1" customHeight="1" spans="1:4">
      <c r="A554" s="62" t="s">
        <v>252</v>
      </c>
      <c r="B554" s="159"/>
      <c r="C554" s="159">
        <v>0</v>
      </c>
      <c r="D554" s="159">
        <f t="shared" si="8"/>
        <v>0</v>
      </c>
    </row>
    <row r="555" s="149" customFormat="1" customHeight="1" spans="1:4">
      <c r="A555" s="62" t="s">
        <v>615</v>
      </c>
      <c r="B555" s="159"/>
      <c r="C555" s="159">
        <v>0</v>
      </c>
      <c r="D555" s="159">
        <f t="shared" si="8"/>
        <v>0</v>
      </c>
    </row>
    <row r="556" s="149" customFormat="1" customHeight="1" spans="1:4">
      <c r="A556" s="62" t="s">
        <v>616</v>
      </c>
      <c r="B556" s="159"/>
      <c r="C556" s="159">
        <v>0</v>
      </c>
      <c r="D556" s="159">
        <f t="shared" si="8"/>
        <v>0</v>
      </c>
    </row>
    <row r="557" s="149" customFormat="1" customHeight="1" spans="1:4">
      <c r="A557" s="62" t="s">
        <v>617</v>
      </c>
      <c r="B557" s="159"/>
      <c r="C557" s="159">
        <v>0</v>
      </c>
      <c r="D557" s="159">
        <f t="shared" si="8"/>
        <v>0</v>
      </c>
    </row>
    <row r="558" s="149" customFormat="1" customHeight="1" spans="1:4">
      <c r="A558" s="62" t="s">
        <v>618</v>
      </c>
      <c r="B558" s="159">
        <v>0</v>
      </c>
      <c r="C558" s="159">
        <v>450</v>
      </c>
      <c r="D558" s="159">
        <f t="shared" si="8"/>
        <v>450</v>
      </c>
    </row>
    <row r="559" s="151" customFormat="1" customHeight="1" spans="1:4">
      <c r="A559" s="61" t="s">
        <v>619</v>
      </c>
      <c r="B559" s="158">
        <f>SUM(B560:B562)</f>
        <v>414</v>
      </c>
      <c r="C559" s="158">
        <f>SUM(C560:C562)</f>
        <v>-191</v>
      </c>
      <c r="D559" s="158">
        <f t="shared" si="8"/>
        <v>223</v>
      </c>
    </row>
    <row r="560" s="149" customFormat="1" customHeight="1" spans="1:4">
      <c r="A560" s="62" t="s">
        <v>620</v>
      </c>
      <c r="B560" s="159"/>
      <c r="C560" s="159">
        <v>0</v>
      </c>
      <c r="D560" s="159">
        <f t="shared" si="8"/>
        <v>0</v>
      </c>
    </row>
    <row r="561" s="149" customFormat="1" customHeight="1" spans="1:4">
      <c r="A561" s="62" t="s">
        <v>621</v>
      </c>
      <c r="B561" s="159"/>
      <c r="C561" s="159">
        <v>0</v>
      </c>
      <c r="D561" s="159">
        <f t="shared" si="8"/>
        <v>0</v>
      </c>
    </row>
    <row r="562" s="149" customFormat="1" customHeight="1" spans="1:4">
      <c r="A562" s="62" t="s">
        <v>622</v>
      </c>
      <c r="B562" s="159">
        <v>414</v>
      </c>
      <c r="C562" s="159">
        <v>-191</v>
      </c>
      <c r="D562" s="159">
        <f t="shared" si="8"/>
        <v>223</v>
      </c>
    </row>
    <row r="563" s="151" customFormat="1" customHeight="1" spans="1:4">
      <c r="A563" s="61" t="s">
        <v>623</v>
      </c>
      <c r="B563" s="158">
        <f>SUM(B564,B583,B591,B593,B602,B606,B616,B625,B632,B640,B649,B655,B658,B661,B664,B667,B670,B674,B678,B687,B690)</f>
        <v>86461</v>
      </c>
      <c r="C563" s="158">
        <f>SUM(C564,C583,C591,C593,C602,C606,C616,C625,C632,C640,C649,C655,C658,C661,C664,C667,C670,C674,C678,C687,C690)</f>
        <v>-15237</v>
      </c>
      <c r="D563" s="158">
        <f t="shared" si="8"/>
        <v>71224</v>
      </c>
    </row>
    <row r="564" s="151" customFormat="1" customHeight="1" spans="1:4">
      <c r="A564" s="61" t="s">
        <v>624</v>
      </c>
      <c r="B564" s="158">
        <f>SUM(B565:B582)</f>
        <v>1299</v>
      </c>
      <c r="C564" s="158">
        <f>SUM(C565:C582)</f>
        <v>-165</v>
      </c>
      <c r="D564" s="158">
        <f t="shared" si="8"/>
        <v>1134</v>
      </c>
    </row>
    <row r="565" s="149" customFormat="1" customHeight="1" spans="1:4">
      <c r="A565" s="62" t="s">
        <v>250</v>
      </c>
      <c r="B565" s="159">
        <v>685</v>
      </c>
      <c r="C565" s="159">
        <v>-61</v>
      </c>
      <c r="D565" s="159">
        <f t="shared" si="8"/>
        <v>624</v>
      </c>
    </row>
    <row r="566" s="149" customFormat="1" customHeight="1" spans="1:4">
      <c r="A566" s="62" t="s">
        <v>251</v>
      </c>
      <c r="B566" s="159"/>
      <c r="C566" s="159">
        <v>0</v>
      </c>
      <c r="D566" s="159">
        <f t="shared" si="8"/>
        <v>0</v>
      </c>
    </row>
    <row r="567" s="149" customFormat="1" customHeight="1" spans="1:4">
      <c r="A567" s="62" t="s">
        <v>252</v>
      </c>
      <c r="B567" s="159"/>
      <c r="C567" s="159">
        <v>0</v>
      </c>
      <c r="D567" s="159">
        <f t="shared" si="8"/>
        <v>0</v>
      </c>
    </row>
    <row r="568" s="149" customFormat="1" customHeight="1" spans="1:4">
      <c r="A568" s="62" t="s">
        <v>625</v>
      </c>
      <c r="B568" s="159"/>
      <c r="C568" s="159">
        <v>0</v>
      </c>
      <c r="D568" s="159">
        <f t="shared" si="8"/>
        <v>0</v>
      </c>
    </row>
    <row r="569" s="149" customFormat="1" customHeight="1" spans="1:4">
      <c r="A569" s="62" t="s">
        <v>626</v>
      </c>
      <c r="B569" s="159"/>
      <c r="C569" s="159">
        <v>0</v>
      </c>
      <c r="D569" s="159">
        <f t="shared" si="8"/>
        <v>0</v>
      </c>
    </row>
    <row r="570" s="149" customFormat="1" customHeight="1" spans="1:4">
      <c r="A570" s="62" t="s">
        <v>627</v>
      </c>
      <c r="B570" s="159"/>
      <c r="C570" s="159">
        <v>0</v>
      </c>
      <c r="D570" s="159">
        <f t="shared" si="8"/>
        <v>0</v>
      </c>
    </row>
    <row r="571" s="149" customFormat="1" customHeight="1" spans="1:4">
      <c r="A571" s="62" t="s">
        <v>628</v>
      </c>
      <c r="B571" s="159"/>
      <c r="C571" s="159">
        <v>0</v>
      </c>
      <c r="D571" s="159">
        <f t="shared" si="8"/>
        <v>0</v>
      </c>
    </row>
    <row r="572" s="149" customFormat="1" customHeight="1" spans="1:4">
      <c r="A572" s="62" t="s">
        <v>291</v>
      </c>
      <c r="B572" s="159"/>
      <c r="C572" s="159">
        <v>0</v>
      </c>
      <c r="D572" s="159">
        <f t="shared" si="8"/>
        <v>0</v>
      </c>
    </row>
    <row r="573" s="149" customFormat="1" customHeight="1" spans="1:4">
      <c r="A573" s="62" t="s">
        <v>629</v>
      </c>
      <c r="B573" s="159">
        <v>589</v>
      </c>
      <c r="C573" s="159">
        <v>-104</v>
      </c>
      <c r="D573" s="159">
        <f t="shared" si="8"/>
        <v>485</v>
      </c>
    </row>
    <row r="574" s="149" customFormat="1" customHeight="1" spans="1:4">
      <c r="A574" s="62" t="s">
        <v>630</v>
      </c>
      <c r="B574" s="159"/>
      <c r="C574" s="159">
        <v>0</v>
      </c>
      <c r="D574" s="159">
        <f t="shared" si="8"/>
        <v>0</v>
      </c>
    </row>
    <row r="575" s="149" customFormat="1" customHeight="1" spans="1:4">
      <c r="A575" s="62" t="s">
        <v>631</v>
      </c>
      <c r="B575" s="159"/>
      <c r="C575" s="159">
        <v>0</v>
      </c>
      <c r="D575" s="159">
        <f t="shared" si="8"/>
        <v>0</v>
      </c>
    </row>
    <row r="576" s="149" customFormat="1" customHeight="1" spans="1:4">
      <c r="A576" s="62" t="s">
        <v>632</v>
      </c>
      <c r="B576" s="159"/>
      <c r="C576" s="159">
        <v>0</v>
      </c>
      <c r="D576" s="159">
        <f t="shared" si="8"/>
        <v>0</v>
      </c>
    </row>
    <row r="577" s="149" customFormat="1" customHeight="1" spans="1:4">
      <c r="A577" s="62" t="s">
        <v>633</v>
      </c>
      <c r="B577" s="159"/>
      <c r="C577" s="159">
        <v>0</v>
      </c>
      <c r="D577" s="159">
        <f t="shared" si="8"/>
        <v>0</v>
      </c>
    </row>
    <row r="578" s="149" customFormat="1" customHeight="1" spans="1:4">
      <c r="A578" s="62" t="s">
        <v>634</v>
      </c>
      <c r="B578" s="159"/>
      <c r="C578" s="159">
        <v>0</v>
      </c>
      <c r="D578" s="159">
        <f t="shared" si="8"/>
        <v>0</v>
      </c>
    </row>
    <row r="579" s="149" customFormat="1" customHeight="1" spans="1:4">
      <c r="A579" s="62" t="s">
        <v>635</v>
      </c>
      <c r="B579" s="159"/>
      <c r="C579" s="159">
        <v>0</v>
      </c>
      <c r="D579" s="159">
        <f t="shared" si="8"/>
        <v>0</v>
      </c>
    </row>
    <row r="580" s="149" customFormat="1" customHeight="1" spans="1:4">
      <c r="A580" s="62" t="s">
        <v>636</v>
      </c>
      <c r="B580" s="159"/>
      <c r="C580" s="159">
        <v>0</v>
      </c>
      <c r="D580" s="159">
        <f t="shared" si="8"/>
        <v>0</v>
      </c>
    </row>
    <row r="581" s="149" customFormat="1" customHeight="1" spans="1:4">
      <c r="A581" s="62" t="s">
        <v>259</v>
      </c>
      <c r="B581" s="159"/>
      <c r="C581" s="159">
        <v>0</v>
      </c>
      <c r="D581" s="159">
        <f t="shared" ref="D581:D644" si="9">SUM(B581:C581)</f>
        <v>0</v>
      </c>
    </row>
    <row r="582" s="149" customFormat="1" customHeight="1" spans="1:4">
      <c r="A582" s="62" t="s">
        <v>637</v>
      </c>
      <c r="B582" s="159">
        <v>25</v>
      </c>
      <c r="C582" s="159">
        <v>0</v>
      </c>
      <c r="D582" s="159">
        <f t="shared" si="9"/>
        <v>25</v>
      </c>
    </row>
    <row r="583" s="151" customFormat="1" customHeight="1" spans="1:4">
      <c r="A583" s="61" t="s">
        <v>638</v>
      </c>
      <c r="B583" s="158">
        <f>SUM(B584:B590)</f>
        <v>1265</v>
      </c>
      <c r="C583" s="158">
        <f>SUM(C584:C590)</f>
        <v>165</v>
      </c>
      <c r="D583" s="158">
        <f t="shared" si="9"/>
        <v>1430</v>
      </c>
    </row>
    <row r="584" s="149" customFormat="1" customHeight="1" spans="1:4">
      <c r="A584" s="62" t="s">
        <v>250</v>
      </c>
      <c r="B584" s="159">
        <v>196</v>
      </c>
      <c r="C584" s="159">
        <v>-35</v>
      </c>
      <c r="D584" s="159">
        <f t="shared" si="9"/>
        <v>161</v>
      </c>
    </row>
    <row r="585" s="149" customFormat="1" customHeight="1" spans="1:4">
      <c r="A585" s="62" t="s">
        <v>251</v>
      </c>
      <c r="B585" s="159"/>
      <c r="C585" s="159">
        <v>0</v>
      </c>
      <c r="D585" s="159">
        <f t="shared" si="9"/>
        <v>0</v>
      </c>
    </row>
    <row r="586" s="149" customFormat="1" customHeight="1" spans="1:4">
      <c r="A586" s="62" t="s">
        <v>252</v>
      </c>
      <c r="B586" s="159"/>
      <c r="C586" s="159">
        <v>0</v>
      </c>
      <c r="D586" s="159">
        <f t="shared" si="9"/>
        <v>0</v>
      </c>
    </row>
    <row r="587" s="149" customFormat="1" customHeight="1" spans="1:4">
      <c r="A587" s="62" t="s">
        <v>639</v>
      </c>
      <c r="B587" s="159"/>
      <c r="C587" s="159">
        <v>0</v>
      </c>
      <c r="D587" s="159">
        <f t="shared" si="9"/>
        <v>0</v>
      </c>
    </row>
    <row r="588" s="149" customFormat="1" customHeight="1" spans="1:4">
      <c r="A588" s="62" t="s">
        <v>640</v>
      </c>
      <c r="B588" s="159">
        <v>4</v>
      </c>
      <c r="C588" s="159">
        <v>0</v>
      </c>
      <c r="D588" s="159">
        <f t="shared" si="9"/>
        <v>4</v>
      </c>
    </row>
    <row r="589" s="149" customFormat="1" customHeight="1" spans="1:4">
      <c r="A589" s="62" t="s">
        <v>641</v>
      </c>
      <c r="B589" s="159"/>
      <c r="C589" s="159">
        <v>0</v>
      </c>
      <c r="D589" s="159">
        <f t="shared" si="9"/>
        <v>0</v>
      </c>
    </row>
    <row r="590" s="149" customFormat="1" customHeight="1" spans="1:4">
      <c r="A590" s="62" t="s">
        <v>642</v>
      </c>
      <c r="B590" s="159">
        <v>1065</v>
      </c>
      <c r="C590" s="159">
        <v>200</v>
      </c>
      <c r="D590" s="159">
        <f t="shared" si="9"/>
        <v>1265</v>
      </c>
    </row>
    <row r="591" s="151" customFormat="1" customHeight="1" spans="1:4">
      <c r="A591" s="61" t="s">
        <v>643</v>
      </c>
      <c r="B591" s="158">
        <f>SUM(B592:B592)</f>
        <v>0</v>
      </c>
      <c r="C591" s="159">
        <f>SUM(C592:C592)</f>
        <v>0</v>
      </c>
      <c r="D591" s="158">
        <f t="shared" si="9"/>
        <v>0</v>
      </c>
    </row>
    <row r="592" s="149" customFormat="1" customHeight="1" spans="1:4">
      <c r="A592" s="62" t="s">
        <v>644</v>
      </c>
      <c r="B592" s="159"/>
      <c r="C592" s="159">
        <v>0</v>
      </c>
      <c r="D592" s="159">
        <f t="shared" si="9"/>
        <v>0</v>
      </c>
    </row>
    <row r="593" s="151" customFormat="1" customHeight="1" spans="1:4">
      <c r="A593" s="61" t="s">
        <v>645</v>
      </c>
      <c r="B593" s="158">
        <f>SUM(B594:B601)</f>
        <v>43003</v>
      </c>
      <c r="C593" s="158">
        <f>SUM(C594:C601)</f>
        <v>-9577</v>
      </c>
      <c r="D593" s="158">
        <f t="shared" si="9"/>
        <v>33426</v>
      </c>
    </row>
    <row r="594" s="149" customFormat="1" customHeight="1" spans="1:4">
      <c r="A594" s="62" t="s">
        <v>646</v>
      </c>
      <c r="B594" s="159">
        <v>2824</v>
      </c>
      <c r="C594" s="159">
        <v>-174</v>
      </c>
      <c r="D594" s="159">
        <f t="shared" si="9"/>
        <v>2650</v>
      </c>
    </row>
    <row r="595" s="149" customFormat="1" customHeight="1" spans="1:4">
      <c r="A595" s="62" t="s">
        <v>647</v>
      </c>
      <c r="B595" s="159">
        <v>8357</v>
      </c>
      <c r="C595" s="159">
        <v>-351</v>
      </c>
      <c r="D595" s="159">
        <f t="shared" si="9"/>
        <v>8006</v>
      </c>
    </row>
    <row r="596" s="149" customFormat="1" customHeight="1" spans="1:4">
      <c r="A596" s="62" t="s">
        <v>648</v>
      </c>
      <c r="B596" s="159"/>
      <c r="C596" s="159">
        <v>0</v>
      </c>
      <c r="D596" s="159">
        <f t="shared" si="9"/>
        <v>0</v>
      </c>
    </row>
    <row r="597" s="149" customFormat="1" ht="28" customHeight="1" spans="1:4">
      <c r="A597" s="63" t="s">
        <v>649</v>
      </c>
      <c r="B597" s="159">
        <v>19874</v>
      </c>
      <c r="C597" s="159">
        <v>-4853</v>
      </c>
      <c r="D597" s="159">
        <f t="shared" si="9"/>
        <v>15021</v>
      </c>
    </row>
    <row r="598" s="149" customFormat="1" customHeight="1" spans="1:4">
      <c r="A598" s="62" t="s">
        <v>650</v>
      </c>
      <c r="B598" s="159">
        <v>5614</v>
      </c>
      <c r="C598" s="159">
        <v>-3186</v>
      </c>
      <c r="D598" s="159">
        <f t="shared" si="9"/>
        <v>2428</v>
      </c>
    </row>
    <row r="599" s="149" customFormat="1" ht="33" customHeight="1" spans="1:4">
      <c r="A599" s="63" t="s">
        <v>651</v>
      </c>
      <c r="B599" s="159">
        <v>3000</v>
      </c>
      <c r="C599" s="159">
        <v>-26</v>
      </c>
      <c r="D599" s="159">
        <f t="shared" si="9"/>
        <v>2974</v>
      </c>
    </row>
    <row r="600" s="149" customFormat="1" customHeight="1" spans="1:4">
      <c r="A600" s="62" t="s">
        <v>652</v>
      </c>
      <c r="B600" s="159"/>
      <c r="C600" s="159">
        <v>0</v>
      </c>
      <c r="D600" s="159">
        <f t="shared" si="9"/>
        <v>0</v>
      </c>
    </row>
    <row r="601" s="149" customFormat="1" customHeight="1" spans="1:4">
      <c r="A601" s="62" t="s">
        <v>653</v>
      </c>
      <c r="B601" s="159">
        <v>3334</v>
      </c>
      <c r="C601" s="159">
        <v>-987</v>
      </c>
      <c r="D601" s="159">
        <f t="shared" si="9"/>
        <v>2347</v>
      </c>
    </row>
    <row r="602" s="151" customFormat="1" customHeight="1" spans="1:4">
      <c r="A602" s="61" t="s">
        <v>654</v>
      </c>
      <c r="B602" s="158">
        <f>SUM(B603:B605)</f>
        <v>0</v>
      </c>
      <c r="C602" s="159">
        <f>SUM(C603:C605)</f>
        <v>0</v>
      </c>
      <c r="D602" s="158">
        <f t="shared" si="9"/>
        <v>0</v>
      </c>
    </row>
    <row r="603" s="149" customFormat="1" customHeight="1" spans="1:4">
      <c r="A603" s="62" t="s">
        <v>655</v>
      </c>
      <c r="B603" s="159"/>
      <c r="C603" s="159">
        <v>0</v>
      </c>
      <c r="D603" s="159">
        <f t="shared" si="9"/>
        <v>0</v>
      </c>
    </row>
    <row r="604" s="149" customFormat="1" customHeight="1" spans="1:4">
      <c r="A604" s="62" t="s">
        <v>656</v>
      </c>
      <c r="B604" s="159"/>
      <c r="C604" s="159">
        <v>0</v>
      </c>
      <c r="D604" s="159">
        <f t="shared" si="9"/>
        <v>0</v>
      </c>
    </row>
    <row r="605" s="149" customFormat="1" customHeight="1" spans="1:4">
      <c r="A605" s="62" t="s">
        <v>657</v>
      </c>
      <c r="B605" s="159"/>
      <c r="C605" s="159">
        <v>0</v>
      </c>
      <c r="D605" s="159">
        <f t="shared" si="9"/>
        <v>0</v>
      </c>
    </row>
    <row r="606" s="151" customFormat="1" customHeight="1" spans="1:4">
      <c r="A606" s="61" t="s">
        <v>658</v>
      </c>
      <c r="B606" s="158">
        <f>SUM(B607:B615)</f>
        <v>356</v>
      </c>
      <c r="C606" s="158">
        <f>SUM(C607:C615)</f>
        <v>2847</v>
      </c>
      <c r="D606" s="158">
        <f t="shared" si="9"/>
        <v>3203</v>
      </c>
    </row>
    <row r="607" s="149" customFormat="1" customHeight="1" spans="1:4">
      <c r="A607" s="62" t="s">
        <v>659</v>
      </c>
      <c r="B607" s="159"/>
      <c r="C607" s="159">
        <v>0</v>
      </c>
      <c r="D607" s="159">
        <f t="shared" si="9"/>
        <v>0</v>
      </c>
    </row>
    <row r="608" s="149" customFormat="1" customHeight="1" spans="1:4">
      <c r="A608" s="62" t="s">
        <v>660</v>
      </c>
      <c r="B608" s="159"/>
      <c r="C608" s="159">
        <v>0</v>
      </c>
      <c r="D608" s="159">
        <f t="shared" si="9"/>
        <v>0</v>
      </c>
    </row>
    <row r="609" s="149" customFormat="1" customHeight="1" spans="1:4">
      <c r="A609" s="62" t="s">
        <v>661</v>
      </c>
      <c r="B609" s="159"/>
      <c r="C609" s="159">
        <v>0</v>
      </c>
      <c r="D609" s="159">
        <f t="shared" si="9"/>
        <v>0</v>
      </c>
    </row>
    <row r="610" s="149" customFormat="1" customHeight="1" spans="1:4">
      <c r="A610" s="62" t="s">
        <v>662</v>
      </c>
      <c r="B610" s="159"/>
      <c r="C610" s="159">
        <v>0</v>
      </c>
      <c r="D610" s="159">
        <f t="shared" si="9"/>
        <v>0</v>
      </c>
    </row>
    <row r="611" s="149" customFormat="1" customHeight="1" spans="1:4">
      <c r="A611" s="62" t="s">
        <v>663</v>
      </c>
      <c r="B611" s="159"/>
      <c r="C611" s="159">
        <v>0</v>
      </c>
      <c r="D611" s="159">
        <f t="shared" si="9"/>
        <v>0</v>
      </c>
    </row>
    <row r="612" s="149" customFormat="1" customHeight="1" spans="1:4">
      <c r="A612" s="62" t="s">
        <v>664</v>
      </c>
      <c r="B612" s="159">
        <v>296</v>
      </c>
      <c r="C612" s="159">
        <v>-200</v>
      </c>
      <c r="D612" s="159">
        <f t="shared" si="9"/>
        <v>96</v>
      </c>
    </row>
    <row r="613" s="149" customFormat="1" customHeight="1" spans="1:4">
      <c r="A613" s="62" t="s">
        <v>665</v>
      </c>
      <c r="B613" s="159"/>
      <c r="C613" s="159">
        <v>0</v>
      </c>
      <c r="D613" s="159">
        <f t="shared" si="9"/>
        <v>0</v>
      </c>
    </row>
    <row r="614" s="149" customFormat="1" customHeight="1" spans="1:4">
      <c r="A614" s="62" t="s">
        <v>666</v>
      </c>
      <c r="B614" s="159"/>
      <c r="C614" s="159">
        <v>0</v>
      </c>
      <c r="D614" s="159">
        <f t="shared" si="9"/>
        <v>0</v>
      </c>
    </row>
    <row r="615" s="149" customFormat="1" customHeight="1" spans="1:4">
      <c r="A615" s="62" t="s">
        <v>667</v>
      </c>
      <c r="B615" s="159">
        <v>60</v>
      </c>
      <c r="C615" s="159">
        <v>3047</v>
      </c>
      <c r="D615" s="159">
        <f t="shared" si="9"/>
        <v>3107</v>
      </c>
    </row>
    <row r="616" s="151" customFormat="1" customHeight="1" spans="1:4">
      <c r="A616" s="61" t="s">
        <v>668</v>
      </c>
      <c r="B616" s="158">
        <f>SUM(B617:B624)</f>
        <v>7438</v>
      </c>
      <c r="C616" s="158">
        <f>SUM(C617:C624)</f>
        <v>-2018</v>
      </c>
      <c r="D616" s="158">
        <f t="shared" si="9"/>
        <v>5420</v>
      </c>
    </row>
    <row r="617" s="149" customFormat="1" customHeight="1" spans="1:4">
      <c r="A617" s="62" t="s">
        <v>669</v>
      </c>
      <c r="B617" s="159">
        <v>2155</v>
      </c>
      <c r="C617" s="159">
        <v>-1413</v>
      </c>
      <c r="D617" s="159">
        <f t="shared" si="9"/>
        <v>742</v>
      </c>
    </row>
    <row r="618" s="149" customFormat="1" customHeight="1" spans="1:4">
      <c r="A618" s="62" t="s">
        <v>670</v>
      </c>
      <c r="B618" s="159">
        <v>1914</v>
      </c>
      <c r="C618" s="159">
        <v>-474</v>
      </c>
      <c r="D618" s="159">
        <f t="shared" si="9"/>
        <v>1440</v>
      </c>
    </row>
    <row r="619" s="149" customFormat="1" customHeight="1" spans="1:4">
      <c r="A619" s="62" t="s">
        <v>671</v>
      </c>
      <c r="B619" s="159">
        <v>222</v>
      </c>
      <c r="C619" s="159">
        <v>752</v>
      </c>
      <c r="D619" s="159">
        <f t="shared" si="9"/>
        <v>974</v>
      </c>
    </row>
    <row r="620" s="149" customFormat="1" customHeight="1" spans="1:4">
      <c r="A620" s="62" t="s">
        <v>672</v>
      </c>
      <c r="B620" s="159">
        <v>1009</v>
      </c>
      <c r="C620" s="159">
        <v>-55</v>
      </c>
      <c r="D620" s="159">
        <f t="shared" si="9"/>
        <v>954</v>
      </c>
    </row>
    <row r="621" s="149" customFormat="1" customHeight="1" spans="1:4">
      <c r="A621" s="62" t="s">
        <v>673</v>
      </c>
      <c r="B621" s="159">
        <v>510</v>
      </c>
      <c r="C621" s="159">
        <v>-510</v>
      </c>
      <c r="D621" s="159">
        <f t="shared" si="9"/>
        <v>0</v>
      </c>
    </row>
    <row r="622" s="149" customFormat="1" customHeight="1" spans="1:4">
      <c r="A622" s="62" t="s">
        <v>674</v>
      </c>
      <c r="B622" s="159"/>
      <c r="C622" s="159">
        <v>0</v>
      </c>
      <c r="D622" s="159">
        <f t="shared" si="9"/>
        <v>0</v>
      </c>
    </row>
    <row r="623" s="149" customFormat="1" customHeight="1" spans="1:4">
      <c r="A623" s="62" t="s">
        <v>675</v>
      </c>
      <c r="B623" s="159">
        <v>8</v>
      </c>
      <c r="C623" s="159">
        <f>72</f>
        <v>72</v>
      </c>
      <c r="D623" s="159">
        <f t="shared" si="9"/>
        <v>80</v>
      </c>
    </row>
    <row r="624" s="149" customFormat="1" customHeight="1" spans="1:4">
      <c r="A624" s="62" t="s">
        <v>676</v>
      </c>
      <c r="B624" s="159">
        <v>1620</v>
      </c>
      <c r="C624" s="159">
        <v>-390</v>
      </c>
      <c r="D624" s="159">
        <f t="shared" si="9"/>
        <v>1230</v>
      </c>
    </row>
    <row r="625" s="151" customFormat="1" customHeight="1" spans="1:4">
      <c r="A625" s="61" t="s">
        <v>677</v>
      </c>
      <c r="B625" s="158">
        <f>SUM(B626:B631)</f>
        <v>2065</v>
      </c>
      <c r="C625" s="158">
        <f>SUM(C626:C631)</f>
        <v>-430</v>
      </c>
      <c r="D625" s="158">
        <f t="shared" si="9"/>
        <v>1635</v>
      </c>
    </row>
    <row r="626" s="149" customFormat="1" customHeight="1" spans="1:4">
      <c r="A626" s="62" t="s">
        <v>678</v>
      </c>
      <c r="B626" s="159">
        <v>1074</v>
      </c>
      <c r="C626" s="159">
        <v>-126</v>
      </c>
      <c r="D626" s="159">
        <f t="shared" si="9"/>
        <v>948</v>
      </c>
    </row>
    <row r="627" s="149" customFormat="1" customHeight="1" spans="1:4">
      <c r="A627" s="62" t="s">
        <v>679</v>
      </c>
      <c r="B627" s="159">
        <v>670</v>
      </c>
      <c r="C627" s="159">
        <v>-183</v>
      </c>
      <c r="D627" s="159">
        <f t="shared" si="9"/>
        <v>487</v>
      </c>
    </row>
    <row r="628" s="149" customFormat="1" customHeight="1" spans="1:4">
      <c r="A628" s="62" t="s">
        <v>680</v>
      </c>
      <c r="B628" s="159">
        <v>0</v>
      </c>
      <c r="C628" s="159">
        <v>11</v>
      </c>
      <c r="D628" s="159">
        <f t="shared" si="9"/>
        <v>11</v>
      </c>
    </row>
    <row r="629" s="149" customFormat="1" customHeight="1" spans="1:4">
      <c r="A629" s="62" t="s">
        <v>681</v>
      </c>
      <c r="B629" s="159">
        <v>0</v>
      </c>
      <c r="C629" s="159">
        <v>31</v>
      </c>
      <c r="D629" s="159">
        <f t="shared" si="9"/>
        <v>31</v>
      </c>
    </row>
    <row r="630" s="149" customFormat="1" customHeight="1" spans="1:4">
      <c r="A630" s="62" t="s">
        <v>682</v>
      </c>
      <c r="B630" s="159">
        <v>121</v>
      </c>
      <c r="C630" s="159">
        <v>-92</v>
      </c>
      <c r="D630" s="159">
        <f t="shared" si="9"/>
        <v>29</v>
      </c>
    </row>
    <row r="631" s="149" customFormat="1" customHeight="1" spans="1:4">
      <c r="A631" s="62" t="s">
        <v>683</v>
      </c>
      <c r="B631" s="159">
        <v>200</v>
      </c>
      <c r="C631" s="159">
        <v>-71</v>
      </c>
      <c r="D631" s="159">
        <f t="shared" si="9"/>
        <v>129</v>
      </c>
    </row>
    <row r="632" s="151" customFormat="1" customHeight="1" spans="1:4">
      <c r="A632" s="61" t="s">
        <v>684</v>
      </c>
      <c r="B632" s="158">
        <f>SUM(B633:B639)</f>
        <v>3725</v>
      </c>
      <c r="C632" s="158">
        <f>SUM(C633:C639)</f>
        <v>-1440</v>
      </c>
      <c r="D632" s="158">
        <f t="shared" si="9"/>
        <v>2285</v>
      </c>
    </row>
    <row r="633" s="149" customFormat="1" customHeight="1" spans="1:4">
      <c r="A633" s="62" t="s">
        <v>685</v>
      </c>
      <c r="B633" s="159">
        <v>369</v>
      </c>
      <c r="C633" s="159">
        <v>-125</v>
      </c>
      <c r="D633" s="159">
        <f t="shared" si="9"/>
        <v>244</v>
      </c>
    </row>
    <row r="634" s="149" customFormat="1" customHeight="1" spans="1:4">
      <c r="A634" s="62" t="s">
        <v>686</v>
      </c>
      <c r="B634" s="159">
        <v>1288</v>
      </c>
      <c r="C634" s="159">
        <v>-291</v>
      </c>
      <c r="D634" s="159">
        <f t="shared" si="9"/>
        <v>997</v>
      </c>
    </row>
    <row r="635" s="149" customFormat="1" customHeight="1" spans="1:4">
      <c r="A635" s="62" t="s">
        <v>687</v>
      </c>
      <c r="B635" s="159"/>
      <c r="C635" s="159">
        <v>0</v>
      </c>
      <c r="D635" s="159">
        <f t="shared" si="9"/>
        <v>0</v>
      </c>
    </row>
    <row r="636" s="149" customFormat="1" customHeight="1" spans="1:4">
      <c r="A636" s="62" t="s">
        <v>688</v>
      </c>
      <c r="B636" s="159">
        <v>1937</v>
      </c>
      <c r="C636" s="159">
        <v>-1346</v>
      </c>
      <c r="D636" s="159">
        <f t="shared" si="9"/>
        <v>591</v>
      </c>
    </row>
    <row r="637" s="149" customFormat="1" customHeight="1" spans="1:4">
      <c r="A637" s="62" t="s">
        <v>689</v>
      </c>
      <c r="B637" s="159">
        <v>131</v>
      </c>
      <c r="C637" s="159">
        <v>-20</v>
      </c>
      <c r="D637" s="159">
        <f t="shared" si="9"/>
        <v>111</v>
      </c>
    </row>
    <row r="638" s="149" customFormat="1" customHeight="1" spans="1:4">
      <c r="A638" s="62" t="s">
        <v>690</v>
      </c>
      <c r="B638" s="159">
        <v>0</v>
      </c>
      <c r="C638" s="159">
        <v>342</v>
      </c>
      <c r="D638" s="159">
        <f t="shared" si="9"/>
        <v>342</v>
      </c>
    </row>
    <row r="639" s="149" customFormat="1" customHeight="1" spans="1:4">
      <c r="A639" s="62" t="s">
        <v>691</v>
      </c>
      <c r="B639" s="159"/>
      <c r="C639" s="159">
        <v>0</v>
      </c>
      <c r="D639" s="159">
        <f t="shared" si="9"/>
        <v>0</v>
      </c>
    </row>
    <row r="640" s="151" customFormat="1" customHeight="1" spans="1:4">
      <c r="A640" s="61" t="s">
        <v>692</v>
      </c>
      <c r="B640" s="158">
        <f>SUM(B641:B648)</f>
        <v>1463</v>
      </c>
      <c r="C640" s="158">
        <f>SUM(C641:C648)</f>
        <v>-322</v>
      </c>
      <c r="D640" s="158">
        <f t="shared" si="9"/>
        <v>1141</v>
      </c>
    </row>
    <row r="641" s="149" customFormat="1" customHeight="1" spans="1:4">
      <c r="A641" s="62" t="s">
        <v>250</v>
      </c>
      <c r="B641" s="159">
        <v>185</v>
      </c>
      <c r="C641" s="159">
        <v>-33</v>
      </c>
      <c r="D641" s="159">
        <f t="shared" si="9"/>
        <v>152</v>
      </c>
    </row>
    <row r="642" s="149" customFormat="1" customHeight="1" spans="1:4">
      <c r="A642" s="62" t="s">
        <v>251</v>
      </c>
      <c r="B642" s="159"/>
      <c r="C642" s="159">
        <v>0</v>
      </c>
      <c r="D642" s="159">
        <f t="shared" si="9"/>
        <v>0</v>
      </c>
    </row>
    <row r="643" s="149" customFormat="1" customHeight="1" spans="1:4">
      <c r="A643" s="62" t="s">
        <v>252</v>
      </c>
      <c r="B643" s="159"/>
      <c r="C643" s="159">
        <v>0</v>
      </c>
      <c r="D643" s="159">
        <f t="shared" si="9"/>
        <v>0</v>
      </c>
    </row>
    <row r="644" s="149" customFormat="1" customHeight="1" spans="1:4">
      <c r="A644" s="62" t="s">
        <v>693</v>
      </c>
      <c r="B644" s="159">
        <v>72</v>
      </c>
      <c r="C644" s="159">
        <v>-45</v>
      </c>
      <c r="D644" s="159">
        <f t="shared" si="9"/>
        <v>27</v>
      </c>
    </row>
    <row r="645" s="149" customFormat="1" customHeight="1" spans="1:4">
      <c r="A645" s="62" t="s">
        <v>694</v>
      </c>
      <c r="B645" s="159">
        <v>0</v>
      </c>
      <c r="C645" s="159">
        <v>10</v>
      </c>
      <c r="D645" s="159">
        <f t="shared" ref="D645:D708" si="10">SUM(B645:C645)</f>
        <v>10</v>
      </c>
    </row>
    <row r="646" s="149" customFormat="1" customHeight="1" spans="1:4">
      <c r="A646" s="62" t="s">
        <v>695</v>
      </c>
      <c r="B646" s="159"/>
      <c r="C646" s="159">
        <v>0</v>
      </c>
      <c r="D646" s="159">
        <f t="shared" si="10"/>
        <v>0</v>
      </c>
    </row>
    <row r="647" s="149" customFormat="1" customHeight="1" spans="1:4">
      <c r="A647" s="62" t="s">
        <v>696</v>
      </c>
      <c r="B647" s="159">
        <v>1133</v>
      </c>
      <c r="C647" s="159">
        <v>-208</v>
      </c>
      <c r="D647" s="159">
        <f t="shared" si="10"/>
        <v>925</v>
      </c>
    </row>
    <row r="648" s="149" customFormat="1" customHeight="1" spans="1:4">
      <c r="A648" s="62" t="s">
        <v>697</v>
      </c>
      <c r="B648" s="159">
        <v>73</v>
      </c>
      <c r="C648" s="159">
        <v>-46</v>
      </c>
      <c r="D648" s="159">
        <f t="shared" si="10"/>
        <v>27</v>
      </c>
    </row>
    <row r="649" s="151" customFormat="1" customHeight="1" spans="1:4">
      <c r="A649" s="61" t="s">
        <v>698</v>
      </c>
      <c r="B649" s="158">
        <f>SUM(B650:B654)</f>
        <v>147</v>
      </c>
      <c r="C649" s="158">
        <f>SUM(C650:C654)</f>
        <v>-27</v>
      </c>
      <c r="D649" s="158">
        <f t="shared" si="10"/>
        <v>120</v>
      </c>
    </row>
    <row r="650" s="149" customFormat="1" customHeight="1" spans="1:4">
      <c r="A650" s="62" t="s">
        <v>250</v>
      </c>
      <c r="B650" s="159">
        <v>126</v>
      </c>
      <c r="C650" s="159">
        <v>-20</v>
      </c>
      <c r="D650" s="159">
        <f t="shared" si="10"/>
        <v>106</v>
      </c>
    </row>
    <row r="651" s="149" customFormat="1" customHeight="1" spans="1:4">
      <c r="A651" s="62" t="s">
        <v>251</v>
      </c>
      <c r="B651" s="159">
        <v>21</v>
      </c>
      <c r="C651" s="159">
        <v>-12</v>
      </c>
      <c r="D651" s="159">
        <f t="shared" si="10"/>
        <v>9</v>
      </c>
    </row>
    <row r="652" s="149" customFormat="1" customHeight="1" spans="1:4">
      <c r="A652" s="62" t="s">
        <v>252</v>
      </c>
      <c r="B652" s="159"/>
      <c r="C652" s="159">
        <v>0</v>
      </c>
      <c r="D652" s="159">
        <f t="shared" si="10"/>
        <v>0</v>
      </c>
    </row>
    <row r="653" s="149" customFormat="1" customHeight="1" spans="1:4">
      <c r="A653" s="62" t="s">
        <v>259</v>
      </c>
      <c r="B653" s="159"/>
      <c r="C653" s="159">
        <v>0</v>
      </c>
      <c r="D653" s="159">
        <f t="shared" si="10"/>
        <v>0</v>
      </c>
    </row>
    <row r="654" s="149" customFormat="1" customHeight="1" spans="1:4">
      <c r="A654" s="62" t="s">
        <v>699</v>
      </c>
      <c r="B654" s="159">
        <v>0</v>
      </c>
      <c r="C654" s="159">
        <v>5</v>
      </c>
      <c r="D654" s="159">
        <f t="shared" si="10"/>
        <v>5</v>
      </c>
    </row>
    <row r="655" s="151" customFormat="1" customHeight="1" spans="1:4">
      <c r="A655" s="61" t="s">
        <v>700</v>
      </c>
      <c r="B655" s="158">
        <f>SUM(B656:B657)</f>
        <v>7501</v>
      </c>
      <c r="C655" s="158">
        <f>SUM(C656:C657)</f>
        <v>-1370</v>
      </c>
      <c r="D655" s="158">
        <f t="shared" si="10"/>
        <v>6131</v>
      </c>
    </row>
    <row r="656" s="149" customFormat="1" customHeight="1" spans="1:4">
      <c r="A656" s="62" t="s">
        <v>701</v>
      </c>
      <c r="B656" s="159">
        <v>4176</v>
      </c>
      <c r="C656" s="159">
        <v>-869</v>
      </c>
      <c r="D656" s="159">
        <f t="shared" si="10"/>
        <v>3307</v>
      </c>
    </row>
    <row r="657" s="149" customFormat="1" customHeight="1" spans="1:4">
      <c r="A657" s="62" t="s">
        <v>702</v>
      </c>
      <c r="B657" s="159">
        <v>3325</v>
      </c>
      <c r="C657" s="159">
        <v>-501</v>
      </c>
      <c r="D657" s="159">
        <f t="shared" si="10"/>
        <v>2824</v>
      </c>
    </row>
    <row r="658" s="151" customFormat="1" customHeight="1" spans="1:4">
      <c r="A658" s="61" t="s">
        <v>703</v>
      </c>
      <c r="B658" s="158">
        <f>SUM(B659:B660)</f>
        <v>297</v>
      </c>
      <c r="C658" s="158">
        <f>SUM(C659:C660)</f>
        <v>-183</v>
      </c>
      <c r="D658" s="158">
        <f t="shared" si="10"/>
        <v>114</v>
      </c>
    </row>
    <row r="659" s="149" customFormat="1" customHeight="1" spans="1:4">
      <c r="A659" s="62" t="s">
        <v>704</v>
      </c>
      <c r="B659" s="159">
        <v>200</v>
      </c>
      <c r="C659" s="159">
        <v>-151</v>
      </c>
      <c r="D659" s="159">
        <f t="shared" si="10"/>
        <v>49</v>
      </c>
    </row>
    <row r="660" s="149" customFormat="1" customHeight="1" spans="1:4">
      <c r="A660" s="62" t="s">
        <v>705</v>
      </c>
      <c r="B660" s="159">
        <v>97</v>
      </c>
      <c r="C660" s="159">
        <v>-32</v>
      </c>
      <c r="D660" s="159">
        <f t="shared" si="10"/>
        <v>65</v>
      </c>
    </row>
    <row r="661" s="151" customFormat="1" customHeight="1" spans="1:4">
      <c r="A661" s="61" t="s">
        <v>706</v>
      </c>
      <c r="B661" s="158">
        <f>SUM(B662:B663)</f>
        <v>848</v>
      </c>
      <c r="C661" s="158">
        <f>SUM(C662:C663)</f>
        <v>-235</v>
      </c>
      <c r="D661" s="158">
        <f t="shared" si="10"/>
        <v>613</v>
      </c>
    </row>
    <row r="662" s="149" customFormat="1" customHeight="1" spans="1:4">
      <c r="A662" s="62" t="s">
        <v>707</v>
      </c>
      <c r="B662" s="159">
        <v>38</v>
      </c>
      <c r="C662" s="159">
        <v>-16</v>
      </c>
      <c r="D662" s="159">
        <f t="shared" si="10"/>
        <v>22</v>
      </c>
    </row>
    <row r="663" s="149" customFormat="1" customHeight="1" spans="1:4">
      <c r="A663" s="62" t="s">
        <v>708</v>
      </c>
      <c r="B663" s="159">
        <v>810</v>
      </c>
      <c r="C663" s="159">
        <v>-219</v>
      </c>
      <c r="D663" s="159">
        <f t="shared" si="10"/>
        <v>591</v>
      </c>
    </row>
    <row r="664" s="151" customFormat="1" customHeight="1" spans="1:4">
      <c r="A664" s="61" t="s">
        <v>709</v>
      </c>
      <c r="B664" s="158">
        <f>SUM(B665:B666)</f>
        <v>0</v>
      </c>
      <c r="C664" s="159">
        <f>SUM(C665:C666)</f>
        <v>0</v>
      </c>
      <c r="D664" s="158">
        <f t="shared" si="10"/>
        <v>0</v>
      </c>
    </row>
    <row r="665" s="149" customFormat="1" customHeight="1" spans="1:4">
      <c r="A665" s="62" t="s">
        <v>710</v>
      </c>
      <c r="B665" s="159"/>
      <c r="C665" s="159">
        <v>0</v>
      </c>
      <c r="D665" s="159">
        <f t="shared" si="10"/>
        <v>0</v>
      </c>
    </row>
    <row r="666" s="149" customFormat="1" customHeight="1" spans="1:4">
      <c r="A666" s="62" t="s">
        <v>711</v>
      </c>
      <c r="B666" s="159"/>
      <c r="C666" s="159">
        <v>0</v>
      </c>
      <c r="D666" s="159">
        <f t="shared" si="10"/>
        <v>0</v>
      </c>
    </row>
    <row r="667" s="151" customFormat="1" customHeight="1" spans="1:4">
      <c r="A667" s="61" t="s">
        <v>712</v>
      </c>
      <c r="B667" s="158">
        <f>SUM(B668:B669)</f>
        <v>73</v>
      </c>
      <c r="C667" s="158">
        <f>SUM(C668:C669)</f>
        <v>316</v>
      </c>
      <c r="D667" s="158">
        <f t="shared" si="10"/>
        <v>389</v>
      </c>
    </row>
    <row r="668" s="149" customFormat="1" customHeight="1" spans="1:4">
      <c r="A668" s="62" t="s">
        <v>713</v>
      </c>
      <c r="B668" s="159"/>
      <c r="C668" s="159">
        <v>0</v>
      </c>
      <c r="D668" s="159">
        <f t="shared" si="10"/>
        <v>0</v>
      </c>
    </row>
    <row r="669" s="149" customFormat="1" customHeight="1" spans="1:4">
      <c r="A669" s="62" t="s">
        <v>714</v>
      </c>
      <c r="B669" s="159">
        <v>73</v>
      </c>
      <c r="C669" s="159">
        <v>316</v>
      </c>
      <c r="D669" s="159">
        <f t="shared" si="10"/>
        <v>389</v>
      </c>
    </row>
    <row r="670" s="151" customFormat="1" customHeight="1" spans="1:4">
      <c r="A670" s="61" t="s">
        <v>715</v>
      </c>
      <c r="B670" s="158">
        <f>SUM(B671:B673)</f>
        <v>14879</v>
      </c>
      <c r="C670" s="158">
        <f>SUM(C671:C673)</f>
        <v>-1628</v>
      </c>
      <c r="D670" s="158">
        <f t="shared" si="10"/>
        <v>13251</v>
      </c>
    </row>
    <row r="671" s="149" customFormat="1" ht="30" spans="1:4">
      <c r="A671" s="63" t="s">
        <v>716</v>
      </c>
      <c r="B671" s="159"/>
      <c r="C671" s="159">
        <v>0</v>
      </c>
      <c r="D671" s="159">
        <f t="shared" si="10"/>
        <v>0</v>
      </c>
    </row>
    <row r="672" s="149" customFormat="1" ht="30" spans="1:4">
      <c r="A672" s="63" t="s">
        <v>717</v>
      </c>
      <c r="B672" s="159">
        <v>14879</v>
      </c>
      <c r="C672" s="159">
        <v>-1628</v>
      </c>
      <c r="D672" s="159">
        <f t="shared" si="10"/>
        <v>13251</v>
      </c>
    </row>
    <row r="673" s="149" customFormat="1" customHeight="1" spans="1:4">
      <c r="A673" s="62" t="s">
        <v>718</v>
      </c>
      <c r="B673" s="159"/>
      <c r="C673" s="159">
        <v>0</v>
      </c>
      <c r="D673" s="159">
        <f t="shared" si="10"/>
        <v>0</v>
      </c>
    </row>
    <row r="674" s="151" customFormat="1" customHeight="1" spans="1:4">
      <c r="A674" s="61" t="s">
        <v>719</v>
      </c>
      <c r="B674" s="158">
        <f>SUM(B675:B677)</f>
        <v>0</v>
      </c>
      <c r="C674" s="159">
        <f>SUM(C675:C677)</f>
        <v>0</v>
      </c>
      <c r="D674" s="158">
        <f t="shared" si="10"/>
        <v>0</v>
      </c>
    </row>
    <row r="675" s="149" customFormat="1" customHeight="1" spans="1:4">
      <c r="A675" s="62" t="s">
        <v>720</v>
      </c>
      <c r="B675" s="159"/>
      <c r="C675" s="159">
        <v>0</v>
      </c>
      <c r="D675" s="159">
        <f t="shared" si="10"/>
        <v>0</v>
      </c>
    </row>
    <row r="676" s="149" customFormat="1" customHeight="1" spans="1:4">
      <c r="A676" s="62" t="s">
        <v>721</v>
      </c>
      <c r="B676" s="159"/>
      <c r="C676" s="159">
        <v>0</v>
      </c>
      <c r="D676" s="159">
        <f t="shared" si="10"/>
        <v>0</v>
      </c>
    </row>
    <row r="677" s="149" customFormat="1" customHeight="1" spans="1:4">
      <c r="A677" s="62" t="s">
        <v>722</v>
      </c>
      <c r="B677" s="159"/>
      <c r="C677" s="159">
        <v>0</v>
      </c>
      <c r="D677" s="159">
        <f t="shared" si="10"/>
        <v>0</v>
      </c>
    </row>
    <row r="678" s="151" customFormat="1" customHeight="1" spans="1:4">
      <c r="A678" s="61" t="s">
        <v>723</v>
      </c>
      <c r="B678" s="158">
        <f>SUM(B679:B686)</f>
        <v>434</v>
      </c>
      <c r="C678" s="158">
        <f>SUM(C679:C686)</f>
        <v>-117</v>
      </c>
      <c r="D678" s="158">
        <f t="shared" si="10"/>
        <v>317</v>
      </c>
    </row>
    <row r="679" s="149" customFormat="1" customHeight="1" spans="1:4">
      <c r="A679" s="62" t="s">
        <v>250</v>
      </c>
      <c r="B679" s="159">
        <v>203</v>
      </c>
      <c r="C679" s="159">
        <v>-10</v>
      </c>
      <c r="D679" s="159">
        <f t="shared" si="10"/>
        <v>193</v>
      </c>
    </row>
    <row r="680" s="149" customFormat="1" customHeight="1" spans="1:4">
      <c r="A680" s="62" t="s">
        <v>251</v>
      </c>
      <c r="B680" s="159"/>
      <c r="C680" s="159">
        <v>0</v>
      </c>
      <c r="D680" s="159">
        <f t="shared" si="10"/>
        <v>0</v>
      </c>
    </row>
    <row r="681" s="149" customFormat="1" customHeight="1" spans="1:4">
      <c r="A681" s="62" t="s">
        <v>252</v>
      </c>
      <c r="B681" s="159"/>
      <c r="C681" s="159">
        <v>0</v>
      </c>
      <c r="D681" s="159">
        <f t="shared" si="10"/>
        <v>0</v>
      </c>
    </row>
    <row r="682" s="149" customFormat="1" customHeight="1" spans="1:4">
      <c r="A682" s="62" t="s">
        <v>724</v>
      </c>
      <c r="B682" s="159">
        <v>10</v>
      </c>
      <c r="C682" s="159">
        <v>8</v>
      </c>
      <c r="D682" s="159">
        <f t="shared" si="10"/>
        <v>18</v>
      </c>
    </row>
    <row r="683" s="149" customFormat="1" customHeight="1" spans="1:4">
      <c r="A683" s="62" t="s">
        <v>725</v>
      </c>
      <c r="B683" s="159"/>
      <c r="C683" s="159">
        <v>0</v>
      </c>
      <c r="D683" s="159">
        <f t="shared" si="10"/>
        <v>0</v>
      </c>
    </row>
    <row r="684" s="149" customFormat="1" customHeight="1" spans="1:4">
      <c r="A684" s="62" t="s">
        <v>291</v>
      </c>
      <c r="B684" s="159"/>
      <c r="C684" s="159">
        <v>0</v>
      </c>
      <c r="D684" s="159">
        <f t="shared" si="10"/>
        <v>0</v>
      </c>
    </row>
    <row r="685" s="149" customFormat="1" customHeight="1" spans="1:4">
      <c r="A685" s="62" t="s">
        <v>259</v>
      </c>
      <c r="B685" s="159">
        <v>98</v>
      </c>
      <c r="C685" s="159">
        <v>-19</v>
      </c>
      <c r="D685" s="159">
        <f t="shared" si="10"/>
        <v>79</v>
      </c>
    </row>
    <row r="686" s="149" customFormat="1" customHeight="1" spans="1:4">
      <c r="A686" s="62" t="s">
        <v>726</v>
      </c>
      <c r="B686" s="159">
        <v>123</v>
      </c>
      <c r="C686" s="159">
        <v>-96</v>
      </c>
      <c r="D686" s="159">
        <f t="shared" si="10"/>
        <v>27</v>
      </c>
    </row>
    <row r="687" s="151" customFormat="1" customHeight="1" spans="1:4">
      <c r="A687" s="61" t="s">
        <v>727</v>
      </c>
      <c r="B687" s="158">
        <f>SUM(B688:B689)</f>
        <v>0</v>
      </c>
      <c r="C687" s="158">
        <f>SUM(C688:C689)</f>
        <v>324</v>
      </c>
      <c r="D687" s="158">
        <f t="shared" si="10"/>
        <v>324</v>
      </c>
    </row>
    <row r="688" s="149" customFormat="1" ht="33" customHeight="1" spans="1:4">
      <c r="A688" s="63" t="s">
        <v>728</v>
      </c>
      <c r="B688" s="159">
        <v>0</v>
      </c>
      <c r="C688" s="159">
        <v>324</v>
      </c>
      <c r="D688" s="159">
        <f t="shared" si="10"/>
        <v>324</v>
      </c>
    </row>
    <row r="689" s="149" customFormat="1" customHeight="1" spans="1:4">
      <c r="A689" s="62" t="s">
        <v>729</v>
      </c>
      <c r="B689" s="159"/>
      <c r="C689" s="159">
        <v>0</v>
      </c>
      <c r="D689" s="159">
        <f t="shared" si="10"/>
        <v>0</v>
      </c>
    </row>
    <row r="690" s="151" customFormat="1" customHeight="1" spans="1:4">
      <c r="A690" s="61" t="s">
        <v>730</v>
      </c>
      <c r="B690" s="158">
        <f>SUM(B691)</f>
        <v>1668</v>
      </c>
      <c r="C690" s="158">
        <f>SUM(C691)</f>
        <v>-1377</v>
      </c>
      <c r="D690" s="158">
        <f t="shared" si="10"/>
        <v>291</v>
      </c>
    </row>
    <row r="691" s="149" customFormat="1" customHeight="1" spans="1:4">
      <c r="A691" s="62" t="s">
        <v>731</v>
      </c>
      <c r="B691" s="159">
        <v>1668</v>
      </c>
      <c r="C691" s="159">
        <v>-1377</v>
      </c>
      <c r="D691" s="159">
        <f t="shared" si="10"/>
        <v>291</v>
      </c>
    </row>
    <row r="692" s="151" customFormat="1" customHeight="1" spans="1:4">
      <c r="A692" s="61" t="s">
        <v>732</v>
      </c>
      <c r="B692" s="158">
        <f>SUM(B693,B698,B713,B717,B729,B732,B736,B741,B745,B749,B752,B761,B763,B769,B774)</f>
        <v>35429</v>
      </c>
      <c r="C692" s="158">
        <f>SUM(C693,C698,C713,C717,C729,C732,C736,C741,C745,C749,C752,C761,C763,C769,C774)</f>
        <v>-4933</v>
      </c>
      <c r="D692" s="158">
        <f t="shared" si="10"/>
        <v>30496</v>
      </c>
    </row>
    <row r="693" s="151" customFormat="1" customHeight="1" spans="1:4">
      <c r="A693" s="61" t="s">
        <v>733</v>
      </c>
      <c r="B693" s="158">
        <f>SUM(B694:B697)</f>
        <v>322</v>
      </c>
      <c r="C693" s="158">
        <f>SUM(C694:C697)</f>
        <v>-20</v>
      </c>
      <c r="D693" s="158">
        <f t="shared" si="10"/>
        <v>302</v>
      </c>
    </row>
    <row r="694" s="149" customFormat="1" customHeight="1" spans="1:4">
      <c r="A694" s="62" t="s">
        <v>250</v>
      </c>
      <c r="B694" s="159">
        <v>322</v>
      </c>
      <c r="C694" s="159">
        <v>-20</v>
      </c>
      <c r="D694" s="159">
        <f t="shared" si="10"/>
        <v>302</v>
      </c>
    </row>
    <row r="695" s="149" customFormat="1" customHeight="1" spans="1:4">
      <c r="A695" s="62" t="s">
        <v>251</v>
      </c>
      <c r="B695" s="159"/>
      <c r="C695" s="159">
        <v>0</v>
      </c>
      <c r="D695" s="159">
        <f t="shared" si="10"/>
        <v>0</v>
      </c>
    </row>
    <row r="696" s="149" customFormat="1" customHeight="1" spans="1:4">
      <c r="A696" s="62" t="s">
        <v>252</v>
      </c>
      <c r="B696" s="159"/>
      <c r="C696" s="159">
        <v>0</v>
      </c>
      <c r="D696" s="159">
        <f t="shared" si="10"/>
        <v>0</v>
      </c>
    </row>
    <row r="697" s="149" customFormat="1" customHeight="1" spans="1:4">
      <c r="A697" s="62" t="s">
        <v>734</v>
      </c>
      <c r="B697" s="159"/>
      <c r="C697" s="159">
        <v>0</v>
      </c>
      <c r="D697" s="159">
        <f t="shared" si="10"/>
        <v>0</v>
      </c>
    </row>
    <row r="698" s="151" customFormat="1" customHeight="1" spans="1:4">
      <c r="A698" s="61" t="s">
        <v>735</v>
      </c>
      <c r="B698" s="158">
        <f>SUM(B699:B712)</f>
        <v>1707</v>
      </c>
      <c r="C698" s="158">
        <f>SUM(C699:C712)</f>
        <v>10</v>
      </c>
      <c r="D698" s="158">
        <f t="shared" si="10"/>
        <v>1717</v>
      </c>
    </row>
    <row r="699" s="149" customFormat="1" customHeight="1" spans="1:4">
      <c r="A699" s="62" t="s">
        <v>736</v>
      </c>
      <c r="B699" s="159">
        <v>1707</v>
      </c>
      <c r="C699" s="159">
        <v>-17</v>
      </c>
      <c r="D699" s="159">
        <f t="shared" si="10"/>
        <v>1690</v>
      </c>
    </row>
    <row r="700" s="149" customFormat="1" customHeight="1" spans="1:4">
      <c r="A700" s="62" t="s">
        <v>737</v>
      </c>
      <c r="B700" s="159"/>
      <c r="C700" s="159">
        <v>0</v>
      </c>
      <c r="D700" s="159">
        <f t="shared" si="10"/>
        <v>0</v>
      </c>
    </row>
    <row r="701" s="149" customFormat="1" customHeight="1" spans="1:4">
      <c r="A701" s="62" t="s">
        <v>738</v>
      </c>
      <c r="B701" s="159"/>
      <c r="C701" s="159">
        <v>0</v>
      </c>
      <c r="D701" s="159">
        <f t="shared" si="10"/>
        <v>0</v>
      </c>
    </row>
    <row r="702" s="149" customFormat="1" customHeight="1" spans="1:4">
      <c r="A702" s="62" t="s">
        <v>739</v>
      </c>
      <c r="B702" s="159"/>
      <c r="C702" s="159">
        <v>0</v>
      </c>
      <c r="D702" s="159">
        <f t="shared" si="10"/>
        <v>0</v>
      </c>
    </row>
    <row r="703" s="149" customFormat="1" customHeight="1" spans="1:4">
      <c r="A703" s="62" t="s">
        <v>740</v>
      </c>
      <c r="B703" s="159"/>
      <c r="C703" s="159">
        <v>0</v>
      </c>
      <c r="D703" s="159">
        <f t="shared" si="10"/>
        <v>0</v>
      </c>
    </row>
    <row r="704" s="149" customFormat="1" customHeight="1" spans="1:4">
      <c r="A704" s="62" t="s">
        <v>741</v>
      </c>
      <c r="B704" s="159"/>
      <c r="C704" s="159">
        <v>0</v>
      </c>
      <c r="D704" s="159">
        <f t="shared" si="10"/>
        <v>0</v>
      </c>
    </row>
    <row r="705" s="149" customFormat="1" customHeight="1" spans="1:4">
      <c r="A705" s="62" t="s">
        <v>742</v>
      </c>
      <c r="B705" s="159"/>
      <c r="C705" s="159">
        <v>0</v>
      </c>
      <c r="D705" s="159">
        <f t="shared" si="10"/>
        <v>0</v>
      </c>
    </row>
    <row r="706" s="149" customFormat="1" customHeight="1" spans="1:4">
      <c r="A706" s="62" t="s">
        <v>743</v>
      </c>
      <c r="B706" s="159"/>
      <c r="C706" s="159">
        <v>0</v>
      </c>
      <c r="D706" s="159">
        <f t="shared" si="10"/>
        <v>0</v>
      </c>
    </row>
    <row r="707" s="149" customFormat="1" customHeight="1" spans="1:4">
      <c r="A707" s="62" t="s">
        <v>744</v>
      </c>
      <c r="B707" s="159"/>
      <c r="C707" s="159">
        <v>0</v>
      </c>
      <c r="D707" s="159">
        <f t="shared" si="10"/>
        <v>0</v>
      </c>
    </row>
    <row r="708" s="149" customFormat="1" customHeight="1" spans="1:4">
      <c r="A708" s="62" t="s">
        <v>745</v>
      </c>
      <c r="B708" s="159"/>
      <c r="C708" s="159">
        <v>0</v>
      </c>
      <c r="D708" s="159">
        <f t="shared" si="10"/>
        <v>0</v>
      </c>
    </row>
    <row r="709" s="149" customFormat="1" customHeight="1" spans="1:4">
      <c r="A709" s="62" t="s">
        <v>746</v>
      </c>
      <c r="B709" s="159"/>
      <c r="C709" s="159">
        <v>0</v>
      </c>
      <c r="D709" s="159">
        <f t="shared" ref="D709:D772" si="11">SUM(B709:C709)</f>
        <v>0</v>
      </c>
    </row>
    <row r="710" s="149" customFormat="1" customHeight="1" spans="1:4">
      <c r="A710" s="62" t="s">
        <v>747</v>
      </c>
      <c r="B710" s="159"/>
      <c r="C710" s="159">
        <v>0</v>
      </c>
      <c r="D710" s="159">
        <f t="shared" si="11"/>
        <v>0</v>
      </c>
    </row>
    <row r="711" s="149" customFormat="1" customHeight="1" spans="1:4">
      <c r="A711" s="62" t="s">
        <v>748</v>
      </c>
      <c r="B711" s="159"/>
      <c r="C711" s="159">
        <v>0</v>
      </c>
      <c r="D711" s="159">
        <f t="shared" si="11"/>
        <v>0</v>
      </c>
    </row>
    <row r="712" s="149" customFormat="1" customHeight="1" spans="1:4">
      <c r="A712" s="62" t="s">
        <v>749</v>
      </c>
      <c r="B712" s="159"/>
      <c r="C712" s="159">
        <v>27</v>
      </c>
      <c r="D712" s="159">
        <f t="shared" si="11"/>
        <v>27</v>
      </c>
    </row>
    <row r="713" s="151" customFormat="1" customHeight="1" spans="1:4">
      <c r="A713" s="61" t="s">
        <v>750</v>
      </c>
      <c r="B713" s="158">
        <f>SUM(B714:B716)</f>
        <v>4777</v>
      </c>
      <c r="C713" s="158">
        <f>SUM(C714:C716)</f>
        <v>-170</v>
      </c>
      <c r="D713" s="158">
        <f t="shared" si="11"/>
        <v>4607</v>
      </c>
    </row>
    <row r="714" s="149" customFormat="1" customHeight="1" spans="1:4">
      <c r="A714" s="62" t="s">
        <v>751</v>
      </c>
      <c r="B714" s="159">
        <v>3250</v>
      </c>
      <c r="C714" s="159">
        <v>-100</v>
      </c>
      <c r="D714" s="159">
        <f t="shared" si="11"/>
        <v>3150</v>
      </c>
    </row>
    <row r="715" s="149" customFormat="1" customHeight="1" spans="1:4">
      <c r="A715" s="62" t="s">
        <v>752</v>
      </c>
      <c r="B715" s="159">
        <v>1443</v>
      </c>
      <c r="C715" s="159">
        <v>-174</v>
      </c>
      <c r="D715" s="159">
        <f t="shared" si="11"/>
        <v>1269</v>
      </c>
    </row>
    <row r="716" s="149" customFormat="1" customHeight="1" spans="1:4">
      <c r="A716" s="62" t="s">
        <v>753</v>
      </c>
      <c r="B716" s="159">
        <v>84</v>
      </c>
      <c r="C716" s="159">
        <v>104</v>
      </c>
      <c r="D716" s="159">
        <f t="shared" si="11"/>
        <v>188</v>
      </c>
    </row>
    <row r="717" s="151" customFormat="1" customHeight="1" spans="1:4">
      <c r="A717" s="61" t="s">
        <v>754</v>
      </c>
      <c r="B717" s="158">
        <f>SUM(B718:B728)</f>
        <v>11378</v>
      </c>
      <c r="C717" s="158">
        <f>SUM(C718:C728)</f>
        <v>-985</v>
      </c>
      <c r="D717" s="158">
        <f t="shared" si="11"/>
        <v>10393</v>
      </c>
    </row>
    <row r="718" s="149" customFormat="1" customHeight="1" spans="1:4">
      <c r="A718" s="62" t="s">
        <v>755</v>
      </c>
      <c r="B718" s="159">
        <v>744</v>
      </c>
      <c r="C718" s="159">
        <v>-206</v>
      </c>
      <c r="D718" s="159">
        <f t="shared" si="11"/>
        <v>538</v>
      </c>
    </row>
    <row r="719" s="149" customFormat="1" customHeight="1" spans="1:4">
      <c r="A719" s="62" t="s">
        <v>756</v>
      </c>
      <c r="B719" s="159">
        <v>312</v>
      </c>
      <c r="C719" s="159">
        <v>-103</v>
      </c>
      <c r="D719" s="159">
        <f t="shared" si="11"/>
        <v>209</v>
      </c>
    </row>
    <row r="720" s="149" customFormat="1" customHeight="1" spans="1:4">
      <c r="A720" s="62" t="s">
        <v>757</v>
      </c>
      <c r="B720" s="159">
        <v>532</v>
      </c>
      <c r="C720" s="159">
        <v>61</v>
      </c>
      <c r="D720" s="159">
        <f t="shared" si="11"/>
        <v>593</v>
      </c>
    </row>
    <row r="721" s="149" customFormat="1" customHeight="1" spans="1:4">
      <c r="A721" s="62" t="s">
        <v>758</v>
      </c>
      <c r="B721" s="159"/>
      <c r="C721" s="159">
        <v>0</v>
      </c>
      <c r="D721" s="159">
        <f t="shared" si="11"/>
        <v>0</v>
      </c>
    </row>
    <row r="722" s="149" customFormat="1" customHeight="1" spans="1:4">
      <c r="A722" s="62" t="s">
        <v>759</v>
      </c>
      <c r="B722" s="159"/>
      <c r="C722" s="159">
        <v>0</v>
      </c>
      <c r="D722" s="159">
        <f t="shared" si="11"/>
        <v>0</v>
      </c>
    </row>
    <row r="723" s="149" customFormat="1" customHeight="1" spans="1:4">
      <c r="A723" s="62" t="s">
        <v>760</v>
      </c>
      <c r="B723" s="159"/>
      <c r="C723" s="159">
        <v>0</v>
      </c>
      <c r="D723" s="159">
        <f t="shared" si="11"/>
        <v>0</v>
      </c>
    </row>
    <row r="724" s="149" customFormat="1" customHeight="1" spans="1:4">
      <c r="A724" s="62" t="s">
        <v>761</v>
      </c>
      <c r="B724" s="159"/>
      <c r="C724" s="159">
        <v>0</v>
      </c>
      <c r="D724" s="159">
        <f t="shared" si="11"/>
        <v>0</v>
      </c>
    </row>
    <row r="725" s="149" customFormat="1" customHeight="1" spans="1:4">
      <c r="A725" s="62" t="s">
        <v>762</v>
      </c>
      <c r="B725" s="159">
        <v>8965</v>
      </c>
      <c r="C725" s="159">
        <v>-100</v>
      </c>
      <c r="D725" s="159">
        <f t="shared" si="11"/>
        <v>8865</v>
      </c>
    </row>
    <row r="726" s="149" customFormat="1" customHeight="1" spans="1:4">
      <c r="A726" s="62" t="s">
        <v>763</v>
      </c>
      <c r="B726" s="159">
        <v>325</v>
      </c>
      <c r="C726" s="159">
        <v>-237</v>
      </c>
      <c r="D726" s="159">
        <f t="shared" si="11"/>
        <v>88</v>
      </c>
    </row>
    <row r="727" s="149" customFormat="1" customHeight="1" spans="1:4">
      <c r="A727" s="62" t="s">
        <v>764</v>
      </c>
      <c r="B727" s="159">
        <v>500</v>
      </c>
      <c r="C727" s="159">
        <v>-400</v>
      </c>
      <c r="D727" s="159">
        <f t="shared" si="11"/>
        <v>100</v>
      </c>
    </row>
    <row r="728" s="149" customFormat="1" customHeight="1" spans="1:4">
      <c r="A728" s="62" t="s">
        <v>765</v>
      </c>
      <c r="B728" s="159">
        <v>0</v>
      </c>
      <c r="C728" s="159">
        <v>0</v>
      </c>
      <c r="D728" s="159">
        <f t="shared" si="11"/>
        <v>0</v>
      </c>
    </row>
    <row r="729" s="151" customFormat="1" customHeight="1" spans="1:4">
      <c r="A729" s="61" t="s">
        <v>766</v>
      </c>
      <c r="B729" s="158">
        <f>SUM(B730:B731)</f>
        <v>0</v>
      </c>
      <c r="C729" s="159">
        <f>SUM(C730:C731)</f>
        <v>0</v>
      </c>
      <c r="D729" s="158">
        <f t="shared" si="11"/>
        <v>0</v>
      </c>
    </row>
    <row r="730" s="149" customFormat="1" customHeight="1" spans="1:4">
      <c r="A730" s="62" t="s">
        <v>767</v>
      </c>
      <c r="B730" s="159"/>
      <c r="C730" s="159">
        <v>0</v>
      </c>
      <c r="D730" s="159">
        <f t="shared" si="11"/>
        <v>0</v>
      </c>
    </row>
    <row r="731" s="149" customFormat="1" customHeight="1" spans="1:4">
      <c r="A731" s="62" t="s">
        <v>768</v>
      </c>
      <c r="B731" s="159"/>
      <c r="C731" s="159">
        <v>0</v>
      </c>
      <c r="D731" s="159">
        <f t="shared" si="11"/>
        <v>0</v>
      </c>
    </row>
    <row r="732" s="151" customFormat="1" customHeight="1" spans="1:4">
      <c r="A732" s="61" t="s">
        <v>769</v>
      </c>
      <c r="B732" s="158">
        <f>SUM(B733:B735)</f>
        <v>2291</v>
      </c>
      <c r="C732" s="158">
        <f>SUM(C733:C735)</f>
        <v>-27</v>
      </c>
      <c r="D732" s="158">
        <f t="shared" si="11"/>
        <v>2264</v>
      </c>
    </row>
    <row r="733" s="149" customFormat="1" customHeight="1" spans="1:4">
      <c r="A733" s="62" t="s">
        <v>770</v>
      </c>
      <c r="B733" s="159"/>
      <c r="C733" s="159">
        <v>0</v>
      </c>
      <c r="D733" s="159">
        <f t="shared" si="11"/>
        <v>0</v>
      </c>
    </row>
    <row r="734" s="149" customFormat="1" customHeight="1" spans="1:4">
      <c r="A734" s="62" t="s">
        <v>771</v>
      </c>
      <c r="B734" s="159">
        <v>0</v>
      </c>
      <c r="C734" s="159">
        <v>46</v>
      </c>
      <c r="D734" s="159">
        <f t="shared" si="11"/>
        <v>46</v>
      </c>
    </row>
    <row r="735" s="149" customFormat="1" customHeight="1" spans="1:4">
      <c r="A735" s="62" t="s">
        <v>772</v>
      </c>
      <c r="B735" s="159">
        <v>2291</v>
      </c>
      <c r="C735" s="159">
        <v>-73</v>
      </c>
      <c r="D735" s="159">
        <f t="shared" si="11"/>
        <v>2218</v>
      </c>
    </row>
    <row r="736" s="151" customFormat="1" customHeight="1" spans="1:4">
      <c r="A736" s="61" t="s">
        <v>773</v>
      </c>
      <c r="B736" s="158">
        <f>SUM(B737:B740)</f>
        <v>10653</v>
      </c>
      <c r="C736" s="158">
        <f>SUM(C737:C740)</f>
        <v>-1495</v>
      </c>
      <c r="D736" s="158">
        <f t="shared" si="11"/>
        <v>9158</v>
      </c>
    </row>
    <row r="737" s="149" customFormat="1" customHeight="1" spans="1:4">
      <c r="A737" s="62" t="s">
        <v>774</v>
      </c>
      <c r="B737" s="159">
        <v>1769</v>
      </c>
      <c r="C737" s="159">
        <v>-182</v>
      </c>
      <c r="D737" s="159">
        <f t="shared" si="11"/>
        <v>1587</v>
      </c>
    </row>
    <row r="738" s="149" customFormat="1" customHeight="1" spans="1:4">
      <c r="A738" s="62" t="s">
        <v>775</v>
      </c>
      <c r="B738" s="159">
        <v>6630</v>
      </c>
      <c r="C738" s="159">
        <v>-300</v>
      </c>
      <c r="D738" s="159">
        <f t="shared" si="11"/>
        <v>6330</v>
      </c>
    </row>
    <row r="739" s="149" customFormat="1" customHeight="1" spans="1:4">
      <c r="A739" s="62" t="s">
        <v>776</v>
      </c>
      <c r="B739" s="159">
        <v>1807</v>
      </c>
      <c r="C739" s="159">
        <v>-927</v>
      </c>
      <c r="D739" s="159">
        <f t="shared" si="11"/>
        <v>880</v>
      </c>
    </row>
    <row r="740" s="149" customFormat="1" customHeight="1" spans="1:4">
      <c r="A740" s="62" t="s">
        <v>777</v>
      </c>
      <c r="B740" s="159">
        <v>447</v>
      </c>
      <c r="C740" s="159">
        <v>-86</v>
      </c>
      <c r="D740" s="159">
        <f t="shared" si="11"/>
        <v>361</v>
      </c>
    </row>
    <row r="741" s="151" customFormat="1" customHeight="1" spans="1:4">
      <c r="A741" s="61" t="s">
        <v>778</v>
      </c>
      <c r="B741" s="158">
        <f>SUM(B742:B744)</f>
        <v>1373</v>
      </c>
      <c r="C741" s="158">
        <f>SUM(C742:C744)</f>
        <v>-1373</v>
      </c>
      <c r="D741" s="158">
        <f t="shared" si="11"/>
        <v>0</v>
      </c>
    </row>
    <row r="742" s="149" customFormat="1" ht="24" customHeight="1" spans="1:4">
      <c r="A742" s="62" t="s">
        <v>779</v>
      </c>
      <c r="B742" s="159"/>
      <c r="C742" s="159">
        <v>0</v>
      </c>
      <c r="D742" s="159">
        <f t="shared" si="11"/>
        <v>0</v>
      </c>
    </row>
    <row r="743" s="149" customFormat="1" ht="30" spans="1:4">
      <c r="A743" s="63" t="s">
        <v>780</v>
      </c>
      <c r="B743" s="159">
        <v>1373</v>
      </c>
      <c r="C743" s="159">
        <v>-1373</v>
      </c>
      <c r="D743" s="159">
        <f t="shared" si="11"/>
        <v>0</v>
      </c>
    </row>
    <row r="744" s="149" customFormat="1" customHeight="1" spans="1:4">
      <c r="A744" s="62" t="s">
        <v>781</v>
      </c>
      <c r="B744" s="159"/>
      <c r="C744" s="159">
        <v>0</v>
      </c>
      <c r="D744" s="159">
        <f t="shared" si="11"/>
        <v>0</v>
      </c>
    </row>
    <row r="745" s="151" customFormat="1" customHeight="1" spans="1:4">
      <c r="A745" s="61" t="s">
        <v>782</v>
      </c>
      <c r="B745" s="158">
        <f>SUM(B746:B748)</f>
        <v>2332</v>
      </c>
      <c r="C745" s="158">
        <f>SUM(C746:C748)</f>
        <v>-1082</v>
      </c>
      <c r="D745" s="158">
        <f t="shared" si="11"/>
        <v>1250</v>
      </c>
    </row>
    <row r="746" s="149" customFormat="1" customHeight="1" spans="1:4">
      <c r="A746" s="62" t="s">
        <v>783</v>
      </c>
      <c r="B746" s="159">
        <v>2330</v>
      </c>
      <c r="C746" s="159">
        <v>-1080</v>
      </c>
      <c r="D746" s="159">
        <f t="shared" si="11"/>
        <v>1250</v>
      </c>
    </row>
    <row r="747" s="149" customFormat="1" customHeight="1" spans="1:4">
      <c r="A747" s="62" t="s">
        <v>784</v>
      </c>
      <c r="B747" s="159"/>
      <c r="C747" s="159">
        <v>0</v>
      </c>
      <c r="D747" s="159">
        <f t="shared" si="11"/>
        <v>0</v>
      </c>
    </row>
    <row r="748" s="149" customFormat="1" customHeight="1" spans="1:4">
      <c r="A748" s="62" t="s">
        <v>785</v>
      </c>
      <c r="B748" s="159">
        <v>2</v>
      </c>
      <c r="C748" s="159">
        <v>-2</v>
      </c>
      <c r="D748" s="159">
        <f t="shared" si="11"/>
        <v>0</v>
      </c>
    </row>
    <row r="749" s="151" customFormat="1" customHeight="1" spans="1:4">
      <c r="A749" s="61" t="s">
        <v>786</v>
      </c>
      <c r="B749" s="158">
        <f>SUM(B750:B751)</f>
        <v>50</v>
      </c>
      <c r="C749" s="158">
        <f>SUM(C750:C751)</f>
        <v>27</v>
      </c>
      <c r="D749" s="158">
        <f t="shared" si="11"/>
        <v>77</v>
      </c>
    </row>
    <row r="750" s="149" customFormat="1" customHeight="1" spans="1:4">
      <c r="A750" s="62" t="s">
        <v>787</v>
      </c>
      <c r="B750" s="159">
        <v>50</v>
      </c>
      <c r="C750" s="159">
        <v>27</v>
      </c>
      <c r="D750" s="159">
        <f t="shared" si="11"/>
        <v>77</v>
      </c>
    </row>
    <row r="751" s="149" customFormat="1" customHeight="1" spans="1:4">
      <c r="A751" s="62" t="s">
        <v>788</v>
      </c>
      <c r="B751" s="159"/>
      <c r="C751" s="159">
        <v>0</v>
      </c>
      <c r="D751" s="159">
        <f t="shared" si="11"/>
        <v>0</v>
      </c>
    </row>
    <row r="752" s="151" customFormat="1" customHeight="1" spans="1:4">
      <c r="A752" s="61" t="s">
        <v>789</v>
      </c>
      <c r="B752" s="158">
        <f>SUM(B753:B760)</f>
        <v>422</v>
      </c>
      <c r="C752" s="158">
        <f>SUM(C753:C760)</f>
        <v>-5</v>
      </c>
      <c r="D752" s="158">
        <f t="shared" si="11"/>
        <v>417</v>
      </c>
    </row>
    <row r="753" s="149" customFormat="1" customHeight="1" spans="1:4">
      <c r="A753" s="62" t="s">
        <v>250</v>
      </c>
      <c r="B753" s="159">
        <v>408</v>
      </c>
      <c r="C753" s="159">
        <v>-18</v>
      </c>
      <c r="D753" s="159">
        <f t="shared" si="11"/>
        <v>390</v>
      </c>
    </row>
    <row r="754" s="149" customFormat="1" customHeight="1" spans="1:4">
      <c r="A754" s="62" t="s">
        <v>251</v>
      </c>
      <c r="B754" s="159"/>
      <c r="C754" s="159">
        <v>0</v>
      </c>
      <c r="D754" s="159">
        <f t="shared" si="11"/>
        <v>0</v>
      </c>
    </row>
    <row r="755" s="149" customFormat="1" customHeight="1" spans="1:4">
      <c r="A755" s="62" t="s">
        <v>252</v>
      </c>
      <c r="B755" s="159"/>
      <c r="C755" s="159">
        <v>0</v>
      </c>
      <c r="D755" s="159">
        <f t="shared" si="11"/>
        <v>0</v>
      </c>
    </row>
    <row r="756" s="149" customFormat="1" customHeight="1" spans="1:4">
      <c r="A756" s="62" t="s">
        <v>291</v>
      </c>
      <c r="B756" s="159"/>
      <c r="C756" s="159">
        <v>0</v>
      </c>
      <c r="D756" s="159">
        <f t="shared" si="11"/>
        <v>0</v>
      </c>
    </row>
    <row r="757" s="149" customFormat="1" customHeight="1" spans="1:4">
      <c r="A757" s="62" t="s">
        <v>790</v>
      </c>
      <c r="B757" s="159"/>
      <c r="C757" s="159">
        <v>0</v>
      </c>
      <c r="D757" s="159">
        <f t="shared" si="11"/>
        <v>0</v>
      </c>
    </row>
    <row r="758" s="149" customFormat="1" customHeight="1" spans="1:4">
      <c r="A758" s="62" t="s">
        <v>791</v>
      </c>
      <c r="B758" s="159"/>
      <c r="C758" s="159">
        <v>0</v>
      </c>
      <c r="D758" s="159">
        <f t="shared" si="11"/>
        <v>0</v>
      </c>
    </row>
    <row r="759" s="149" customFormat="1" customHeight="1" spans="1:4">
      <c r="A759" s="62" t="s">
        <v>259</v>
      </c>
      <c r="B759" s="159"/>
      <c r="C759" s="159">
        <v>0</v>
      </c>
      <c r="D759" s="159">
        <f t="shared" si="11"/>
        <v>0</v>
      </c>
    </row>
    <row r="760" s="149" customFormat="1" customHeight="1" spans="1:4">
      <c r="A760" s="62" t="s">
        <v>792</v>
      </c>
      <c r="B760" s="159">
        <v>14</v>
      </c>
      <c r="C760" s="159">
        <v>13</v>
      </c>
      <c r="D760" s="159">
        <f t="shared" si="11"/>
        <v>27</v>
      </c>
    </row>
    <row r="761" s="151" customFormat="1" hidden="1" customHeight="1" spans="1:4">
      <c r="A761" s="61" t="s">
        <v>793</v>
      </c>
      <c r="B761" s="158">
        <f>SUM(B762)</f>
        <v>0</v>
      </c>
      <c r="C761" s="159">
        <f>SUM(C762)</f>
        <v>0</v>
      </c>
      <c r="D761" s="158">
        <f t="shared" si="11"/>
        <v>0</v>
      </c>
    </row>
    <row r="762" s="149" customFormat="1" hidden="1" customHeight="1" spans="1:4">
      <c r="A762" s="62" t="s">
        <v>794</v>
      </c>
      <c r="B762" s="159"/>
      <c r="C762" s="159">
        <v>0</v>
      </c>
      <c r="D762" s="159">
        <f t="shared" si="11"/>
        <v>0</v>
      </c>
    </row>
    <row r="763" s="151" customFormat="1" hidden="1" customHeight="1" spans="1:4">
      <c r="A763" s="61" t="s">
        <v>795</v>
      </c>
      <c r="B763" s="158">
        <f>SUM(B764:B768)</f>
        <v>0</v>
      </c>
      <c r="C763" s="159">
        <f>SUM(C764:C768)</f>
        <v>0</v>
      </c>
      <c r="D763" s="158">
        <f t="shared" si="11"/>
        <v>0</v>
      </c>
    </row>
    <row r="764" s="149" customFormat="1" hidden="1" customHeight="1" spans="1:4">
      <c r="A764" s="62" t="s">
        <v>250</v>
      </c>
      <c r="B764" s="159"/>
      <c r="C764" s="159">
        <v>0</v>
      </c>
      <c r="D764" s="159">
        <f t="shared" si="11"/>
        <v>0</v>
      </c>
    </row>
    <row r="765" s="149" customFormat="1" hidden="1" customHeight="1" spans="1:4">
      <c r="A765" s="62" t="s">
        <v>251</v>
      </c>
      <c r="B765" s="159"/>
      <c r="C765" s="159">
        <v>0</v>
      </c>
      <c r="D765" s="159">
        <f t="shared" si="11"/>
        <v>0</v>
      </c>
    </row>
    <row r="766" s="149" customFormat="1" hidden="1" customHeight="1" spans="1:4">
      <c r="A766" s="62" t="s">
        <v>252</v>
      </c>
      <c r="B766" s="159"/>
      <c r="C766" s="159">
        <v>0</v>
      </c>
      <c r="D766" s="159">
        <f t="shared" si="11"/>
        <v>0</v>
      </c>
    </row>
    <row r="767" s="149" customFormat="1" hidden="1" customHeight="1" spans="1:4">
      <c r="A767" s="62" t="s">
        <v>767</v>
      </c>
      <c r="B767" s="159"/>
      <c r="C767" s="159">
        <v>0</v>
      </c>
      <c r="D767" s="159">
        <f t="shared" si="11"/>
        <v>0</v>
      </c>
    </row>
    <row r="768" s="149" customFormat="1" hidden="1" customHeight="1" spans="1:4">
      <c r="A768" s="62" t="s">
        <v>796</v>
      </c>
      <c r="B768" s="159"/>
      <c r="C768" s="159">
        <v>0</v>
      </c>
      <c r="D768" s="159">
        <f t="shared" si="11"/>
        <v>0</v>
      </c>
    </row>
    <row r="769" s="151" customFormat="1" hidden="1" customHeight="1" spans="1:4">
      <c r="A769" s="61" t="s">
        <v>797</v>
      </c>
      <c r="B769" s="158">
        <f>SUM(B770:B773)</f>
        <v>0</v>
      </c>
      <c r="C769" s="159">
        <f>SUM(C770:C773)</f>
        <v>0</v>
      </c>
      <c r="D769" s="158">
        <f t="shared" si="11"/>
        <v>0</v>
      </c>
    </row>
    <row r="770" s="149" customFormat="1" hidden="1" customHeight="1" spans="1:4">
      <c r="A770" s="62" t="s">
        <v>250</v>
      </c>
      <c r="B770" s="159"/>
      <c r="C770" s="159">
        <v>0</v>
      </c>
      <c r="D770" s="159">
        <f t="shared" si="11"/>
        <v>0</v>
      </c>
    </row>
    <row r="771" s="149" customFormat="1" hidden="1" customHeight="1" spans="1:4">
      <c r="A771" s="62" t="s">
        <v>251</v>
      </c>
      <c r="B771" s="159"/>
      <c r="C771" s="159">
        <v>0</v>
      </c>
      <c r="D771" s="159">
        <f t="shared" si="11"/>
        <v>0</v>
      </c>
    </row>
    <row r="772" s="149" customFormat="1" hidden="1" customHeight="1" spans="1:4">
      <c r="A772" s="62" t="s">
        <v>252</v>
      </c>
      <c r="B772" s="159"/>
      <c r="C772" s="159">
        <v>0</v>
      </c>
      <c r="D772" s="159">
        <f t="shared" si="11"/>
        <v>0</v>
      </c>
    </row>
    <row r="773" s="149" customFormat="1" hidden="1" customHeight="1" spans="1:4">
      <c r="A773" s="62" t="s">
        <v>798</v>
      </c>
      <c r="B773" s="159"/>
      <c r="C773" s="159">
        <v>0</v>
      </c>
      <c r="D773" s="159">
        <f t="shared" ref="D773:D836" si="12">SUM(B773:C773)</f>
        <v>0</v>
      </c>
    </row>
    <row r="774" s="151" customFormat="1" customHeight="1" spans="1:4">
      <c r="A774" s="61" t="s">
        <v>799</v>
      </c>
      <c r="B774" s="158">
        <f>SUM(B775)</f>
        <v>124</v>
      </c>
      <c r="C774" s="158">
        <f>SUM(C775)</f>
        <v>187</v>
      </c>
      <c r="D774" s="158">
        <f t="shared" si="12"/>
        <v>311</v>
      </c>
    </row>
    <row r="775" s="149" customFormat="1" customHeight="1" spans="1:4">
      <c r="A775" s="62" t="s">
        <v>800</v>
      </c>
      <c r="B775" s="159">
        <v>124</v>
      </c>
      <c r="C775" s="159">
        <v>187</v>
      </c>
      <c r="D775" s="159">
        <f t="shared" si="12"/>
        <v>311</v>
      </c>
    </row>
    <row r="776" s="151" customFormat="1" customHeight="1" spans="1:4">
      <c r="A776" s="61" t="s">
        <v>801</v>
      </c>
      <c r="B776" s="158">
        <f>SUM(B777,B787,B791,B800,B807,B814,B820,B823,B826,B828,B830,B836,B838,B840,B851)</f>
        <v>716</v>
      </c>
      <c r="C776" s="158">
        <f>SUM(C777,C787,C791,C800,C807,C814,C820,C823,C826,C828,C830,C836,C838,C840,C851)</f>
        <v>2433</v>
      </c>
      <c r="D776" s="158">
        <f t="shared" si="12"/>
        <v>3149</v>
      </c>
    </row>
    <row r="777" s="151" customFormat="1" customHeight="1" spans="1:4">
      <c r="A777" s="61" t="s">
        <v>802</v>
      </c>
      <c r="B777" s="158">
        <f>SUM(B778:B786)</f>
        <v>0</v>
      </c>
      <c r="C777" s="159">
        <f>SUM(C778:C786)</f>
        <v>20</v>
      </c>
      <c r="D777" s="158">
        <f t="shared" si="12"/>
        <v>20</v>
      </c>
    </row>
    <row r="778" s="149" customFormat="1" customHeight="1" spans="1:4">
      <c r="A778" s="62" t="s">
        <v>250</v>
      </c>
      <c r="B778" s="159"/>
      <c r="C778" s="159">
        <v>0</v>
      </c>
      <c r="D778" s="159">
        <f t="shared" si="12"/>
        <v>0</v>
      </c>
    </row>
    <row r="779" s="149" customFormat="1" customHeight="1" spans="1:4">
      <c r="A779" s="62" t="s">
        <v>251</v>
      </c>
      <c r="B779" s="159">
        <v>0</v>
      </c>
      <c r="C779" s="159">
        <v>0</v>
      </c>
      <c r="D779" s="159">
        <f t="shared" si="12"/>
        <v>0</v>
      </c>
    </row>
    <row r="780" s="149" customFormat="1" customHeight="1" spans="1:4">
      <c r="A780" s="62" t="s">
        <v>252</v>
      </c>
      <c r="B780" s="159"/>
      <c r="C780" s="159">
        <v>0</v>
      </c>
      <c r="D780" s="159">
        <f t="shared" si="12"/>
        <v>0</v>
      </c>
    </row>
    <row r="781" s="149" customFormat="1" customHeight="1" spans="1:4">
      <c r="A781" s="62" t="s">
        <v>803</v>
      </c>
      <c r="B781" s="159"/>
      <c r="C781" s="159">
        <v>0</v>
      </c>
      <c r="D781" s="159">
        <f t="shared" si="12"/>
        <v>0</v>
      </c>
    </row>
    <row r="782" s="149" customFormat="1" customHeight="1" spans="1:4">
      <c r="A782" s="62" t="s">
        <v>804</v>
      </c>
      <c r="B782" s="159"/>
      <c r="C782" s="159">
        <v>0</v>
      </c>
      <c r="D782" s="159">
        <f t="shared" si="12"/>
        <v>0</v>
      </c>
    </row>
    <row r="783" s="149" customFormat="1" customHeight="1" spans="1:4">
      <c r="A783" s="62" t="s">
        <v>805</v>
      </c>
      <c r="B783" s="159"/>
      <c r="C783" s="159">
        <v>0</v>
      </c>
      <c r="D783" s="159">
        <f t="shared" si="12"/>
        <v>0</v>
      </c>
    </row>
    <row r="784" s="149" customFormat="1" customHeight="1" spans="1:4">
      <c r="A784" s="62" t="s">
        <v>806</v>
      </c>
      <c r="B784" s="159"/>
      <c r="C784" s="159">
        <v>0</v>
      </c>
      <c r="D784" s="159">
        <f t="shared" si="12"/>
        <v>0</v>
      </c>
    </row>
    <row r="785" s="149" customFormat="1" customHeight="1" spans="1:4">
      <c r="A785" s="62" t="s">
        <v>807</v>
      </c>
      <c r="B785" s="159"/>
      <c r="C785" s="159">
        <v>0</v>
      </c>
      <c r="D785" s="159">
        <f t="shared" si="12"/>
        <v>0</v>
      </c>
    </row>
    <row r="786" s="149" customFormat="1" customHeight="1" spans="1:4">
      <c r="A786" s="62" t="s">
        <v>808</v>
      </c>
      <c r="B786" s="159"/>
      <c r="C786" s="159">
        <v>20</v>
      </c>
      <c r="D786" s="159">
        <f t="shared" si="12"/>
        <v>20</v>
      </c>
    </row>
    <row r="787" s="151" customFormat="1" customHeight="1" spans="1:4">
      <c r="A787" s="61" t="s">
        <v>809</v>
      </c>
      <c r="B787" s="158">
        <f>SUM(B788:B790)</f>
        <v>42</v>
      </c>
      <c r="C787" s="158">
        <f>SUM(C788:C790)</f>
        <v>-42</v>
      </c>
      <c r="D787" s="158">
        <f t="shared" si="12"/>
        <v>0</v>
      </c>
    </row>
    <row r="788" s="149" customFormat="1" customHeight="1" spans="1:4">
      <c r="A788" s="62" t="s">
        <v>810</v>
      </c>
      <c r="B788" s="159"/>
      <c r="C788" s="159">
        <v>0</v>
      </c>
      <c r="D788" s="159">
        <f t="shared" si="12"/>
        <v>0</v>
      </c>
    </row>
    <row r="789" s="149" customFormat="1" customHeight="1" spans="1:4">
      <c r="A789" s="62" t="s">
        <v>811</v>
      </c>
      <c r="B789" s="159"/>
      <c r="C789" s="159">
        <v>0</v>
      </c>
      <c r="D789" s="159">
        <f t="shared" si="12"/>
        <v>0</v>
      </c>
    </row>
    <row r="790" s="149" customFormat="1" customHeight="1" spans="1:4">
      <c r="A790" s="62" t="s">
        <v>812</v>
      </c>
      <c r="B790" s="159">
        <v>42</v>
      </c>
      <c r="C790" s="159">
        <v>-42</v>
      </c>
      <c r="D790" s="159">
        <f t="shared" si="12"/>
        <v>0</v>
      </c>
    </row>
    <row r="791" s="151" customFormat="1" customHeight="1" spans="1:4">
      <c r="A791" s="61" t="s">
        <v>813</v>
      </c>
      <c r="B791" s="158">
        <f>SUM(B792:B799)</f>
        <v>514</v>
      </c>
      <c r="C791" s="158">
        <f>SUM(C792:C799)</f>
        <v>-127</v>
      </c>
      <c r="D791" s="158">
        <f t="shared" si="12"/>
        <v>387</v>
      </c>
    </row>
    <row r="792" s="149" customFormat="1" customHeight="1" spans="1:4">
      <c r="A792" s="62" t="s">
        <v>814</v>
      </c>
      <c r="B792" s="159"/>
      <c r="C792" s="159">
        <v>0</v>
      </c>
      <c r="D792" s="159">
        <f t="shared" si="12"/>
        <v>0</v>
      </c>
    </row>
    <row r="793" s="149" customFormat="1" customHeight="1" spans="1:4">
      <c r="A793" s="62" t="s">
        <v>815</v>
      </c>
      <c r="B793" s="159">
        <v>514</v>
      </c>
      <c r="C793" s="159">
        <v>-127</v>
      </c>
      <c r="D793" s="159">
        <f t="shared" si="12"/>
        <v>387</v>
      </c>
    </row>
    <row r="794" s="149" customFormat="1" customHeight="1" spans="1:4">
      <c r="A794" s="62" t="s">
        <v>816</v>
      </c>
      <c r="B794" s="159"/>
      <c r="C794" s="159">
        <v>0</v>
      </c>
      <c r="D794" s="159">
        <f t="shared" si="12"/>
        <v>0</v>
      </c>
    </row>
    <row r="795" s="149" customFormat="1" customHeight="1" spans="1:4">
      <c r="A795" s="62" t="s">
        <v>817</v>
      </c>
      <c r="B795" s="159"/>
      <c r="C795" s="159">
        <v>0</v>
      </c>
      <c r="D795" s="159">
        <f t="shared" si="12"/>
        <v>0</v>
      </c>
    </row>
    <row r="796" s="149" customFormat="1" customHeight="1" spans="1:4">
      <c r="A796" s="62" t="s">
        <v>818</v>
      </c>
      <c r="B796" s="159"/>
      <c r="C796" s="159">
        <v>0</v>
      </c>
      <c r="D796" s="159">
        <f t="shared" si="12"/>
        <v>0</v>
      </c>
    </row>
    <row r="797" s="149" customFormat="1" customHeight="1" spans="1:4">
      <c r="A797" s="62" t="s">
        <v>819</v>
      </c>
      <c r="B797" s="159"/>
      <c r="C797" s="159">
        <v>0</v>
      </c>
      <c r="D797" s="159">
        <f t="shared" si="12"/>
        <v>0</v>
      </c>
    </row>
    <row r="798" s="149" customFormat="1" customHeight="1" spans="1:4">
      <c r="A798" s="62" t="s">
        <v>820</v>
      </c>
      <c r="B798" s="159"/>
      <c r="C798" s="159">
        <v>0</v>
      </c>
      <c r="D798" s="159">
        <f t="shared" si="12"/>
        <v>0</v>
      </c>
    </row>
    <row r="799" s="149" customFormat="1" customHeight="1" spans="1:4">
      <c r="A799" s="62" t="s">
        <v>821</v>
      </c>
      <c r="B799" s="159"/>
      <c r="C799" s="159">
        <v>0</v>
      </c>
      <c r="D799" s="159">
        <f t="shared" si="12"/>
        <v>0</v>
      </c>
    </row>
    <row r="800" s="151" customFormat="1" customHeight="1" spans="1:4">
      <c r="A800" s="61" t="s">
        <v>822</v>
      </c>
      <c r="B800" s="158">
        <f>SUM(B801:B806)</f>
        <v>160</v>
      </c>
      <c r="C800" s="158">
        <f>SUM(C801:C806)</f>
        <v>225</v>
      </c>
      <c r="D800" s="158">
        <f t="shared" si="12"/>
        <v>385</v>
      </c>
    </row>
    <row r="801" s="149" customFormat="1" customHeight="1" spans="1:4">
      <c r="A801" s="62" t="s">
        <v>823</v>
      </c>
      <c r="B801" s="159">
        <v>160</v>
      </c>
      <c r="C801" s="159">
        <v>-8</v>
      </c>
      <c r="D801" s="159">
        <f t="shared" si="12"/>
        <v>152</v>
      </c>
    </row>
    <row r="802" s="149" customFormat="1" customHeight="1" spans="1:4">
      <c r="A802" s="62" t="s">
        <v>824</v>
      </c>
      <c r="B802" s="159">
        <v>0</v>
      </c>
      <c r="C802" s="159">
        <v>220</v>
      </c>
      <c r="D802" s="159">
        <f t="shared" si="12"/>
        <v>220</v>
      </c>
    </row>
    <row r="803" s="149" customFormat="1" customHeight="1" spans="1:4">
      <c r="A803" s="62" t="s">
        <v>825</v>
      </c>
      <c r="B803" s="159"/>
      <c r="C803" s="159">
        <v>0</v>
      </c>
      <c r="D803" s="159">
        <f t="shared" si="12"/>
        <v>0</v>
      </c>
    </row>
    <row r="804" s="149" customFormat="1" customHeight="1" spans="1:4">
      <c r="A804" s="62" t="s">
        <v>826</v>
      </c>
      <c r="B804" s="159"/>
      <c r="C804" s="159">
        <v>0</v>
      </c>
      <c r="D804" s="159">
        <f t="shared" si="12"/>
        <v>0</v>
      </c>
    </row>
    <row r="805" s="149" customFormat="1" customHeight="1" spans="1:4">
      <c r="A805" s="62" t="s">
        <v>827</v>
      </c>
      <c r="B805" s="159"/>
      <c r="C805" s="159">
        <v>0</v>
      </c>
      <c r="D805" s="159">
        <f t="shared" si="12"/>
        <v>0</v>
      </c>
    </row>
    <row r="806" s="149" customFormat="1" customHeight="1" spans="1:4">
      <c r="A806" s="62" t="s">
        <v>828</v>
      </c>
      <c r="B806" s="159"/>
      <c r="C806" s="159">
        <v>13</v>
      </c>
      <c r="D806" s="159">
        <f t="shared" si="12"/>
        <v>13</v>
      </c>
    </row>
    <row r="807" s="151" customFormat="1" customHeight="1" spans="1:4">
      <c r="A807" s="61" t="s">
        <v>829</v>
      </c>
      <c r="B807" s="158">
        <f>SUM(B808:B813)</f>
        <v>0</v>
      </c>
      <c r="C807" s="158">
        <f>SUM(C808:C813)</f>
        <v>12</v>
      </c>
      <c r="D807" s="158">
        <f t="shared" si="12"/>
        <v>12</v>
      </c>
    </row>
    <row r="808" s="149" customFormat="1" customHeight="1" spans="1:4">
      <c r="A808" s="62" t="s">
        <v>830</v>
      </c>
      <c r="B808" s="159">
        <v>0</v>
      </c>
      <c r="C808" s="159">
        <v>0</v>
      </c>
      <c r="D808" s="159">
        <f t="shared" si="12"/>
        <v>0</v>
      </c>
    </row>
    <row r="809" s="149" customFormat="1" customHeight="1" spans="1:4">
      <c r="A809" s="62" t="s">
        <v>831</v>
      </c>
      <c r="B809" s="159">
        <v>0</v>
      </c>
      <c r="C809" s="159">
        <v>0</v>
      </c>
      <c r="D809" s="159">
        <f t="shared" si="12"/>
        <v>0</v>
      </c>
    </row>
    <row r="810" s="149" customFormat="1" customHeight="1" spans="1:4">
      <c r="A810" s="62" t="s">
        <v>832</v>
      </c>
      <c r="B810" s="159"/>
      <c r="C810" s="159">
        <v>0</v>
      </c>
      <c r="D810" s="159">
        <f t="shared" si="12"/>
        <v>0</v>
      </c>
    </row>
    <row r="811" s="149" customFormat="1" customHeight="1" spans="1:4">
      <c r="A811" s="62" t="s">
        <v>833</v>
      </c>
      <c r="B811" s="159"/>
      <c r="C811" s="159">
        <v>0</v>
      </c>
      <c r="D811" s="159">
        <f t="shared" si="12"/>
        <v>0</v>
      </c>
    </row>
    <row r="812" s="149" customFormat="1" customHeight="1" spans="1:4">
      <c r="A812" s="62" t="s">
        <v>834</v>
      </c>
      <c r="B812" s="159"/>
      <c r="C812" s="159">
        <v>0</v>
      </c>
      <c r="D812" s="159">
        <f t="shared" si="12"/>
        <v>0</v>
      </c>
    </row>
    <row r="813" s="149" customFormat="1" customHeight="1" spans="1:4">
      <c r="A813" s="62" t="s">
        <v>835</v>
      </c>
      <c r="B813" s="159"/>
      <c r="C813" s="159">
        <v>12</v>
      </c>
      <c r="D813" s="159">
        <f t="shared" si="12"/>
        <v>12</v>
      </c>
    </row>
    <row r="814" s="151" customFormat="1" hidden="1" customHeight="1" spans="1:4">
      <c r="A814" s="61" t="s">
        <v>836</v>
      </c>
      <c r="B814" s="158">
        <f>SUM(B815:B819)</f>
        <v>0</v>
      </c>
      <c r="C814" s="159">
        <f>SUM(C815:C819)</f>
        <v>0</v>
      </c>
      <c r="D814" s="158">
        <f t="shared" si="12"/>
        <v>0</v>
      </c>
    </row>
    <row r="815" s="149" customFormat="1" hidden="1" customHeight="1" spans="1:4">
      <c r="A815" s="62" t="s">
        <v>837</v>
      </c>
      <c r="B815" s="159"/>
      <c r="C815" s="159">
        <v>0</v>
      </c>
      <c r="D815" s="159">
        <f t="shared" si="12"/>
        <v>0</v>
      </c>
    </row>
    <row r="816" s="149" customFormat="1" hidden="1" customHeight="1" spans="1:4">
      <c r="A816" s="62" t="s">
        <v>838</v>
      </c>
      <c r="B816" s="159"/>
      <c r="C816" s="159">
        <v>0</v>
      </c>
      <c r="D816" s="159">
        <f t="shared" si="12"/>
        <v>0</v>
      </c>
    </row>
    <row r="817" s="149" customFormat="1" hidden="1" customHeight="1" spans="1:4">
      <c r="A817" s="62" t="s">
        <v>839</v>
      </c>
      <c r="B817" s="159"/>
      <c r="C817" s="159">
        <v>0</v>
      </c>
      <c r="D817" s="159">
        <f t="shared" si="12"/>
        <v>0</v>
      </c>
    </row>
    <row r="818" s="149" customFormat="1" hidden="1" customHeight="1" spans="1:4">
      <c r="A818" s="62" t="s">
        <v>840</v>
      </c>
      <c r="B818" s="159"/>
      <c r="C818" s="159">
        <v>0</v>
      </c>
      <c r="D818" s="159">
        <f t="shared" si="12"/>
        <v>0</v>
      </c>
    </row>
    <row r="819" s="149" customFormat="1" hidden="1" customHeight="1" spans="1:4">
      <c r="A819" s="62" t="s">
        <v>841</v>
      </c>
      <c r="B819" s="159"/>
      <c r="C819" s="159">
        <v>0</v>
      </c>
      <c r="D819" s="159">
        <f t="shared" si="12"/>
        <v>0</v>
      </c>
    </row>
    <row r="820" s="151" customFormat="1" hidden="1" customHeight="1" spans="1:4">
      <c r="A820" s="61" t="s">
        <v>842</v>
      </c>
      <c r="B820" s="158">
        <f>SUM(B821:B822)</f>
        <v>0</v>
      </c>
      <c r="C820" s="159">
        <f>SUM(C821:C822)</f>
        <v>0</v>
      </c>
      <c r="D820" s="158">
        <f t="shared" si="12"/>
        <v>0</v>
      </c>
    </row>
    <row r="821" s="149" customFormat="1" hidden="1" customHeight="1" spans="1:4">
      <c r="A821" s="62" t="s">
        <v>843</v>
      </c>
      <c r="B821" s="159"/>
      <c r="C821" s="159">
        <v>0</v>
      </c>
      <c r="D821" s="159">
        <f t="shared" si="12"/>
        <v>0</v>
      </c>
    </row>
    <row r="822" s="149" customFormat="1" hidden="1" customHeight="1" spans="1:4">
      <c r="A822" s="62" t="s">
        <v>844</v>
      </c>
      <c r="B822" s="159"/>
      <c r="C822" s="159">
        <v>0</v>
      </c>
      <c r="D822" s="159">
        <f t="shared" si="12"/>
        <v>0</v>
      </c>
    </row>
    <row r="823" s="151" customFormat="1" hidden="1" customHeight="1" spans="1:4">
      <c r="A823" s="61" t="s">
        <v>845</v>
      </c>
      <c r="B823" s="158">
        <f>SUM(B824:B825)</f>
        <v>0</v>
      </c>
      <c r="C823" s="159">
        <f>SUM(C824:C825)</f>
        <v>0</v>
      </c>
      <c r="D823" s="158">
        <f t="shared" si="12"/>
        <v>0</v>
      </c>
    </row>
    <row r="824" s="149" customFormat="1" hidden="1" customHeight="1" spans="1:4">
      <c r="A824" s="62" t="s">
        <v>846</v>
      </c>
      <c r="B824" s="159"/>
      <c r="C824" s="159">
        <v>0</v>
      </c>
      <c r="D824" s="159">
        <f t="shared" si="12"/>
        <v>0</v>
      </c>
    </row>
    <row r="825" s="149" customFormat="1" hidden="1" customHeight="1" spans="1:4">
      <c r="A825" s="62" t="s">
        <v>847</v>
      </c>
      <c r="B825" s="159"/>
      <c r="C825" s="159">
        <v>0</v>
      </c>
      <c r="D825" s="159">
        <f t="shared" si="12"/>
        <v>0</v>
      </c>
    </row>
    <row r="826" s="151" customFormat="1" hidden="1" customHeight="1" spans="1:4">
      <c r="A826" s="61" t="s">
        <v>848</v>
      </c>
      <c r="B826" s="158">
        <f>SUM(B827)</f>
        <v>0</v>
      </c>
      <c r="C826" s="159">
        <f>SUM(C827)</f>
        <v>0</v>
      </c>
      <c r="D826" s="158">
        <f t="shared" si="12"/>
        <v>0</v>
      </c>
    </row>
    <row r="827" s="149" customFormat="1" hidden="1" customHeight="1" spans="1:4">
      <c r="A827" s="62" t="s">
        <v>849</v>
      </c>
      <c r="B827" s="159"/>
      <c r="C827" s="159">
        <v>0</v>
      </c>
      <c r="D827" s="159">
        <f t="shared" si="12"/>
        <v>0</v>
      </c>
    </row>
    <row r="828" s="151" customFormat="1" customHeight="1" spans="1:4">
      <c r="A828" s="61" t="s">
        <v>850</v>
      </c>
      <c r="B828" s="158">
        <f>SUM(B829)</f>
        <v>0</v>
      </c>
      <c r="C828" s="158">
        <f>SUM(C829)</f>
        <v>54</v>
      </c>
      <c r="D828" s="158">
        <f t="shared" si="12"/>
        <v>54</v>
      </c>
    </row>
    <row r="829" s="149" customFormat="1" customHeight="1" spans="1:4">
      <c r="A829" s="62" t="s">
        <v>851</v>
      </c>
      <c r="B829" s="159"/>
      <c r="C829" s="159">
        <v>54</v>
      </c>
      <c r="D829" s="159">
        <f t="shared" si="12"/>
        <v>54</v>
      </c>
    </row>
    <row r="830" s="151" customFormat="1" customHeight="1" spans="1:4">
      <c r="A830" s="61" t="s">
        <v>852</v>
      </c>
      <c r="B830" s="158">
        <f>SUM(B831:B835)</f>
        <v>0</v>
      </c>
      <c r="C830" s="159">
        <f>SUM(C831:C835)</f>
        <v>0</v>
      </c>
      <c r="D830" s="158">
        <f t="shared" si="12"/>
        <v>0</v>
      </c>
    </row>
    <row r="831" s="149" customFormat="1" customHeight="1" spans="1:4">
      <c r="A831" s="62" t="s">
        <v>853</v>
      </c>
      <c r="B831" s="159"/>
      <c r="C831" s="159">
        <v>0</v>
      </c>
      <c r="D831" s="159">
        <f t="shared" si="12"/>
        <v>0</v>
      </c>
    </row>
    <row r="832" s="149" customFormat="1" customHeight="1" spans="1:4">
      <c r="A832" s="62" t="s">
        <v>854</v>
      </c>
      <c r="B832" s="159"/>
      <c r="C832" s="159">
        <v>0</v>
      </c>
      <c r="D832" s="159">
        <f t="shared" si="12"/>
        <v>0</v>
      </c>
    </row>
    <row r="833" s="149" customFormat="1" customHeight="1" spans="1:4">
      <c r="A833" s="62" t="s">
        <v>855</v>
      </c>
      <c r="B833" s="159"/>
      <c r="C833" s="159">
        <v>0</v>
      </c>
      <c r="D833" s="159">
        <f t="shared" si="12"/>
        <v>0</v>
      </c>
    </row>
    <row r="834" s="149" customFormat="1" customHeight="1" spans="1:4">
      <c r="A834" s="62" t="s">
        <v>856</v>
      </c>
      <c r="B834" s="159"/>
      <c r="C834" s="159">
        <v>0</v>
      </c>
      <c r="D834" s="159">
        <f t="shared" si="12"/>
        <v>0</v>
      </c>
    </row>
    <row r="835" s="149" customFormat="1" customHeight="1" spans="1:4">
      <c r="A835" s="62" t="s">
        <v>857</v>
      </c>
      <c r="B835" s="159"/>
      <c r="C835" s="159">
        <v>0</v>
      </c>
      <c r="D835" s="159">
        <f t="shared" si="12"/>
        <v>0</v>
      </c>
    </row>
    <row r="836" s="151" customFormat="1" customHeight="1" spans="1:4">
      <c r="A836" s="61" t="s">
        <v>858</v>
      </c>
      <c r="B836" s="158">
        <f>SUM(B837)</f>
        <v>0</v>
      </c>
      <c r="C836" s="159">
        <f>SUM(C837)</f>
        <v>0</v>
      </c>
      <c r="D836" s="158">
        <f t="shared" si="12"/>
        <v>0</v>
      </c>
    </row>
    <row r="837" s="149" customFormat="1" customHeight="1" spans="1:4">
      <c r="A837" s="62" t="s">
        <v>859</v>
      </c>
      <c r="B837" s="159"/>
      <c r="C837" s="159">
        <v>0</v>
      </c>
      <c r="D837" s="159">
        <f t="shared" ref="D837:D900" si="13">SUM(B837:C837)</f>
        <v>0</v>
      </c>
    </row>
    <row r="838" s="151" customFormat="1" customHeight="1" spans="1:4">
      <c r="A838" s="61" t="s">
        <v>860</v>
      </c>
      <c r="B838" s="158">
        <f>SUM(B839)</f>
        <v>0</v>
      </c>
      <c r="C838" s="159">
        <f>SUM(C839)</f>
        <v>0</v>
      </c>
      <c r="D838" s="158">
        <f t="shared" si="13"/>
        <v>0</v>
      </c>
    </row>
    <row r="839" s="149" customFormat="1" customHeight="1" spans="1:4">
      <c r="A839" s="62" t="s">
        <v>861</v>
      </c>
      <c r="B839" s="159"/>
      <c r="C839" s="159">
        <v>0</v>
      </c>
      <c r="D839" s="159">
        <f t="shared" si="13"/>
        <v>0</v>
      </c>
    </row>
    <row r="840" s="151" customFormat="1" customHeight="1" spans="1:4">
      <c r="A840" s="61" t="s">
        <v>862</v>
      </c>
      <c r="B840" s="158">
        <f>SUM(B841:B850)</f>
        <v>0</v>
      </c>
      <c r="C840" s="158">
        <f>SUM(C841:C850)</f>
        <v>2291</v>
      </c>
      <c r="D840" s="158">
        <f t="shared" si="13"/>
        <v>2291</v>
      </c>
    </row>
    <row r="841" s="149" customFormat="1" customHeight="1" spans="1:4">
      <c r="A841" s="62" t="s">
        <v>250</v>
      </c>
      <c r="B841" s="159"/>
      <c r="C841" s="159">
        <v>0</v>
      </c>
      <c r="D841" s="159">
        <f t="shared" si="13"/>
        <v>0</v>
      </c>
    </row>
    <row r="842" s="149" customFormat="1" customHeight="1" spans="1:4">
      <c r="A842" s="62" t="s">
        <v>251</v>
      </c>
      <c r="B842" s="159"/>
      <c r="C842" s="159">
        <v>0</v>
      </c>
      <c r="D842" s="159">
        <f t="shared" si="13"/>
        <v>0</v>
      </c>
    </row>
    <row r="843" s="149" customFormat="1" customHeight="1" spans="1:4">
      <c r="A843" s="62" t="s">
        <v>252</v>
      </c>
      <c r="B843" s="159"/>
      <c r="C843" s="159">
        <v>0</v>
      </c>
      <c r="D843" s="159">
        <f t="shared" si="13"/>
        <v>0</v>
      </c>
    </row>
    <row r="844" s="149" customFormat="1" customHeight="1" spans="1:4">
      <c r="A844" s="62" t="s">
        <v>863</v>
      </c>
      <c r="B844" s="159"/>
      <c r="C844" s="159">
        <v>0</v>
      </c>
      <c r="D844" s="159">
        <f t="shared" si="13"/>
        <v>0</v>
      </c>
    </row>
    <row r="845" s="149" customFormat="1" customHeight="1" spans="1:4">
      <c r="A845" s="62" t="s">
        <v>864</v>
      </c>
      <c r="B845" s="159">
        <v>0</v>
      </c>
      <c r="C845" s="159">
        <v>2291</v>
      </c>
      <c r="D845" s="159">
        <f t="shared" si="13"/>
        <v>2291</v>
      </c>
    </row>
    <row r="846" s="149" customFormat="1" customHeight="1" spans="1:4">
      <c r="A846" s="62" t="s">
        <v>865</v>
      </c>
      <c r="B846" s="159"/>
      <c r="C846" s="159">
        <v>0</v>
      </c>
      <c r="D846" s="159">
        <f t="shared" si="13"/>
        <v>0</v>
      </c>
    </row>
    <row r="847" s="149" customFormat="1" customHeight="1" spans="1:4">
      <c r="A847" s="62" t="s">
        <v>291</v>
      </c>
      <c r="B847" s="159"/>
      <c r="C847" s="159">
        <v>0</v>
      </c>
      <c r="D847" s="159">
        <f t="shared" si="13"/>
        <v>0</v>
      </c>
    </row>
    <row r="848" s="149" customFormat="1" customHeight="1" spans="1:4">
      <c r="A848" s="62" t="s">
        <v>866</v>
      </c>
      <c r="B848" s="159"/>
      <c r="C848" s="159">
        <v>0</v>
      </c>
      <c r="D848" s="159">
        <f t="shared" si="13"/>
        <v>0</v>
      </c>
    </row>
    <row r="849" s="149" customFormat="1" customHeight="1" spans="1:4">
      <c r="A849" s="62" t="s">
        <v>259</v>
      </c>
      <c r="B849" s="159"/>
      <c r="C849" s="159">
        <v>0</v>
      </c>
      <c r="D849" s="159">
        <f t="shared" si="13"/>
        <v>0</v>
      </c>
    </row>
    <row r="850" s="149" customFormat="1" customHeight="1" spans="1:4">
      <c r="A850" s="62" t="s">
        <v>867</v>
      </c>
      <c r="B850" s="159"/>
      <c r="C850" s="159">
        <v>0</v>
      </c>
      <c r="D850" s="159">
        <f t="shared" si="13"/>
        <v>0</v>
      </c>
    </row>
    <row r="851" s="151" customFormat="1" hidden="1" customHeight="1" spans="1:4">
      <c r="A851" s="61" t="s">
        <v>868</v>
      </c>
      <c r="B851" s="158">
        <f>SUM(B852)</f>
        <v>0</v>
      </c>
      <c r="C851" s="159">
        <f>SUM(C852)</f>
        <v>0</v>
      </c>
      <c r="D851" s="158">
        <f t="shared" si="13"/>
        <v>0</v>
      </c>
    </row>
    <row r="852" s="149" customFormat="1" hidden="1" customHeight="1" spans="1:4">
      <c r="A852" s="62" t="s">
        <v>869</v>
      </c>
      <c r="B852" s="159">
        <v>0</v>
      </c>
      <c r="C852" s="159">
        <v>0</v>
      </c>
      <c r="D852" s="159">
        <f t="shared" si="13"/>
        <v>0</v>
      </c>
    </row>
    <row r="853" s="151" customFormat="1" customHeight="1" spans="1:4">
      <c r="A853" s="61" t="s">
        <v>870</v>
      </c>
      <c r="B853" s="158">
        <f>SUM(B854,B865,B867,B870,B872,B874)</f>
        <v>26713</v>
      </c>
      <c r="C853" s="158">
        <f>SUM(C854,C865,C867,C870,C872,C874)</f>
        <v>8960</v>
      </c>
      <c r="D853" s="158">
        <f t="shared" si="13"/>
        <v>35673</v>
      </c>
    </row>
    <row r="854" s="151" customFormat="1" customHeight="1" spans="1:4">
      <c r="A854" s="61" t="s">
        <v>871</v>
      </c>
      <c r="B854" s="158">
        <f>SUM(B855:B864)</f>
        <v>18067</v>
      </c>
      <c r="C854" s="158">
        <f>SUM(C855:C864)</f>
        <v>751</v>
      </c>
      <c r="D854" s="158">
        <f t="shared" si="13"/>
        <v>18818</v>
      </c>
    </row>
    <row r="855" s="149" customFormat="1" customHeight="1" spans="1:4">
      <c r="A855" s="62" t="s">
        <v>250</v>
      </c>
      <c r="B855" s="159">
        <v>221</v>
      </c>
      <c r="C855" s="159">
        <v>-34</v>
      </c>
      <c r="D855" s="159">
        <f t="shared" si="13"/>
        <v>187</v>
      </c>
    </row>
    <row r="856" s="149" customFormat="1" customHeight="1" spans="1:4">
      <c r="A856" s="62" t="s">
        <v>251</v>
      </c>
      <c r="B856" s="159"/>
      <c r="C856" s="159">
        <v>0</v>
      </c>
      <c r="D856" s="159">
        <f t="shared" si="13"/>
        <v>0</v>
      </c>
    </row>
    <row r="857" s="149" customFormat="1" customHeight="1" spans="1:4">
      <c r="A857" s="62" t="s">
        <v>252</v>
      </c>
      <c r="B857" s="159"/>
      <c r="C857" s="159">
        <v>0</v>
      </c>
      <c r="D857" s="159">
        <f t="shared" si="13"/>
        <v>0</v>
      </c>
    </row>
    <row r="858" s="149" customFormat="1" customHeight="1" spans="1:4">
      <c r="A858" s="62" t="s">
        <v>872</v>
      </c>
      <c r="B858" s="159">
        <v>4247</v>
      </c>
      <c r="C858" s="159">
        <v>-358</v>
      </c>
      <c r="D858" s="159">
        <f t="shared" si="13"/>
        <v>3889</v>
      </c>
    </row>
    <row r="859" s="149" customFormat="1" customHeight="1" spans="1:4">
      <c r="A859" s="62" t="s">
        <v>873</v>
      </c>
      <c r="B859" s="159"/>
      <c r="C859" s="159">
        <v>0</v>
      </c>
      <c r="D859" s="159">
        <f t="shared" si="13"/>
        <v>0</v>
      </c>
    </row>
    <row r="860" s="149" customFormat="1" customHeight="1" spans="1:4">
      <c r="A860" s="62" t="s">
        <v>874</v>
      </c>
      <c r="B860" s="159"/>
      <c r="C860" s="159">
        <v>0</v>
      </c>
      <c r="D860" s="159">
        <f t="shared" si="13"/>
        <v>0</v>
      </c>
    </row>
    <row r="861" s="149" customFormat="1" customHeight="1" spans="1:4">
      <c r="A861" s="62" t="s">
        <v>875</v>
      </c>
      <c r="B861" s="159"/>
      <c r="C861" s="159">
        <v>0</v>
      </c>
      <c r="D861" s="159">
        <f t="shared" si="13"/>
        <v>0</v>
      </c>
    </row>
    <row r="862" s="149" customFormat="1" customHeight="1" spans="1:4">
      <c r="A862" s="62" t="s">
        <v>876</v>
      </c>
      <c r="B862" s="159"/>
      <c r="C862" s="159">
        <v>0</v>
      </c>
      <c r="D862" s="159">
        <f t="shared" si="13"/>
        <v>0</v>
      </c>
    </row>
    <row r="863" s="149" customFormat="1" customHeight="1" spans="1:4">
      <c r="A863" s="62" t="s">
        <v>877</v>
      </c>
      <c r="B863" s="159"/>
      <c r="C863" s="159">
        <v>0</v>
      </c>
      <c r="D863" s="159">
        <f t="shared" si="13"/>
        <v>0</v>
      </c>
    </row>
    <row r="864" s="149" customFormat="1" customHeight="1" spans="1:4">
      <c r="A864" s="62" t="s">
        <v>878</v>
      </c>
      <c r="B864" s="159">
        <v>13599</v>
      </c>
      <c r="C864" s="159">
        <f>1143</f>
        <v>1143</v>
      </c>
      <c r="D864" s="159">
        <f t="shared" si="13"/>
        <v>14742</v>
      </c>
    </row>
    <row r="865" s="151" customFormat="1" customHeight="1" spans="1:4">
      <c r="A865" s="61" t="s">
        <v>879</v>
      </c>
      <c r="B865" s="158">
        <f>SUM(B866)</f>
        <v>0</v>
      </c>
      <c r="C865" s="159">
        <f>SUM(C866)</f>
        <v>0</v>
      </c>
      <c r="D865" s="158">
        <f t="shared" si="13"/>
        <v>0</v>
      </c>
    </row>
    <row r="866" s="149" customFormat="1" customHeight="1" spans="1:4">
      <c r="A866" s="62" t="s">
        <v>880</v>
      </c>
      <c r="B866" s="159"/>
      <c r="C866" s="159">
        <v>0</v>
      </c>
      <c r="D866" s="159">
        <f t="shared" si="13"/>
        <v>0</v>
      </c>
    </row>
    <row r="867" s="151" customFormat="1" customHeight="1" spans="1:4">
      <c r="A867" s="61" t="s">
        <v>881</v>
      </c>
      <c r="B867" s="158">
        <f>SUM(B868:B869)</f>
        <v>0</v>
      </c>
      <c r="C867" s="158">
        <f>SUM(C868:C869)</f>
        <v>10077</v>
      </c>
      <c r="D867" s="158">
        <f t="shared" si="13"/>
        <v>10077</v>
      </c>
    </row>
    <row r="868" s="149" customFormat="1" customHeight="1" spans="1:4">
      <c r="A868" s="62" t="s">
        <v>882</v>
      </c>
      <c r="B868" s="159">
        <v>0</v>
      </c>
      <c r="C868" s="159">
        <v>754</v>
      </c>
      <c r="D868" s="159">
        <f t="shared" si="13"/>
        <v>754</v>
      </c>
    </row>
    <row r="869" s="149" customFormat="1" customHeight="1" spans="1:4">
      <c r="A869" s="62" t="s">
        <v>883</v>
      </c>
      <c r="B869" s="159"/>
      <c r="C869" s="159">
        <v>9323</v>
      </c>
      <c r="D869" s="159">
        <f t="shared" si="13"/>
        <v>9323</v>
      </c>
    </row>
    <row r="870" s="151" customFormat="1" customHeight="1" spans="1:4">
      <c r="A870" s="61" t="s">
        <v>884</v>
      </c>
      <c r="B870" s="158">
        <f>SUM(B871)</f>
        <v>8642</v>
      </c>
      <c r="C870" s="158">
        <f t="shared" ref="C870:C874" si="14">SUM(C871)</f>
        <v>-1889</v>
      </c>
      <c r="D870" s="158">
        <f t="shared" si="13"/>
        <v>6753</v>
      </c>
    </row>
    <row r="871" s="149" customFormat="1" customHeight="1" spans="1:4">
      <c r="A871" s="62" t="s">
        <v>885</v>
      </c>
      <c r="B871" s="159">
        <v>8642</v>
      </c>
      <c r="C871" s="159">
        <v>-1889</v>
      </c>
      <c r="D871" s="159">
        <f t="shared" si="13"/>
        <v>6753</v>
      </c>
    </row>
    <row r="872" s="151" customFormat="1" customHeight="1" spans="1:4">
      <c r="A872" s="61" t="s">
        <v>886</v>
      </c>
      <c r="B872" s="158">
        <f>SUM(B873)</f>
        <v>0</v>
      </c>
      <c r="C872" s="159">
        <f t="shared" si="14"/>
        <v>0</v>
      </c>
      <c r="D872" s="158">
        <f t="shared" si="13"/>
        <v>0</v>
      </c>
    </row>
    <row r="873" s="149" customFormat="1" customHeight="1" spans="1:4">
      <c r="A873" s="62" t="s">
        <v>887</v>
      </c>
      <c r="B873" s="159"/>
      <c r="C873" s="159">
        <v>0</v>
      </c>
      <c r="D873" s="159">
        <f t="shared" si="13"/>
        <v>0</v>
      </c>
    </row>
    <row r="874" s="151" customFormat="1" customHeight="1" spans="1:4">
      <c r="A874" s="61" t="s">
        <v>888</v>
      </c>
      <c r="B874" s="158">
        <f>SUM(B875)</f>
        <v>4</v>
      </c>
      <c r="C874" s="158">
        <f t="shared" si="14"/>
        <v>21</v>
      </c>
      <c r="D874" s="158">
        <f t="shared" si="13"/>
        <v>25</v>
      </c>
    </row>
    <row r="875" s="149" customFormat="1" customHeight="1" spans="1:4">
      <c r="A875" s="62" t="s">
        <v>889</v>
      </c>
      <c r="B875" s="159">
        <v>4</v>
      </c>
      <c r="C875" s="159">
        <v>21</v>
      </c>
      <c r="D875" s="159">
        <f t="shared" si="13"/>
        <v>25</v>
      </c>
    </row>
    <row r="876" s="151" customFormat="1" customHeight="1" spans="1:4">
      <c r="A876" s="61" t="s">
        <v>890</v>
      </c>
      <c r="B876" s="158">
        <f>SUM(B877,B903,B926,B954,B965,B972,B978,B981)</f>
        <v>18243</v>
      </c>
      <c r="C876" s="158">
        <f>SUM(C877,C903,C926,C954,C965,C972,C978,C981)</f>
        <v>16835</v>
      </c>
      <c r="D876" s="158">
        <f t="shared" si="13"/>
        <v>35078</v>
      </c>
    </row>
    <row r="877" s="151" customFormat="1" customHeight="1" spans="1:4">
      <c r="A877" s="61" t="s">
        <v>891</v>
      </c>
      <c r="B877" s="158">
        <f>SUM(B878:B902)</f>
        <v>8277</v>
      </c>
      <c r="C877" s="158">
        <f>SUM(C878:C902)</f>
        <v>4496</v>
      </c>
      <c r="D877" s="158">
        <f t="shared" si="13"/>
        <v>12773</v>
      </c>
    </row>
    <row r="878" s="149" customFormat="1" customHeight="1" spans="1:4">
      <c r="A878" s="62" t="s">
        <v>250</v>
      </c>
      <c r="B878" s="159"/>
      <c r="C878" s="159">
        <v>0</v>
      </c>
      <c r="D878" s="159">
        <f t="shared" si="13"/>
        <v>0</v>
      </c>
    </row>
    <row r="879" s="149" customFormat="1" customHeight="1" spans="1:4">
      <c r="A879" s="62" t="s">
        <v>251</v>
      </c>
      <c r="B879" s="159">
        <v>0</v>
      </c>
      <c r="C879" s="159">
        <v>0</v>
      </c>
      <c r="D879" s="159">
        <f t="shared" si="13"/>
        <v>0</v>
      </c>
    </row>
    <row r="880" s="149" customFormat="1" customHeight="1" spans="1:4">
      <c r="A880" s="62" t="s">
        <v>252</v>
      </c>
      <c r="B880" s="159"/>
      <c r="C880" s="159">
        <v>0</v>
      </c>
      <c r="D880" s="159">
        <f t="shared" si="13"/>
        <v>0</v>
      </c>
    </row>
    <row r="881" s="149" customFormat="1" customHeight="1" spans="1:4">
      <c r="A881" s="62" t="s">
        <v>259</v>
      </c>
      <c r="B881" s="159">
        <v>6159</v>
      </c>
      <c r="C881" s="159">
        <v>0</v>
      </c>
      <c r="D881" s="159">
        <f t="shared" si="13"/>
        <v>6159</v>
      </c>
    </row>
    <row r="882" s="149" customFormat="1" customHeight="1" spans="1:4">
      <c r="A882" s="62" t="s">
        <v>892</v>
      </c>
      <c r="B882" s="159"/>
      <c r="C882" s="159">
        <v>0</v>
      </c>
      <c r="D882" s="159">
        <f t="shared" si="13"/>
        <v>0</v>
      </c>
    </row>
    <row r="883" s="149" customFormat="1" customHeight="1" spans="1:4">
      <c r="A883" s="62" t="s">
        <v>893</v>
      </c>
      <c r="B883" s="159">
        <v>100</v>
      </c>
      <c r="C883" s="159">
        <v>248</v>
      </c>
      <c r="D883" s="159">
        <f t="shared" si="13"/>
        <v>348</v>
      </c>
    </row>
    <row r="884" s="149" customFormat="1" customHeight="1" spans="1:4">
      <c r="A884" s="62" t="s">
        <v>894</v>
      </c>
      <c r="B884" s="159">
        <v>0</v>
      </c>
      <c r="C884" s="159">
        <v>72</v>
      </c>
      <c r="D884" s="159">
        <f t="shared" si="13"/>
        <v>72</v>
      </c>
    </row>
    <row r="885" s="149" customFormat="1" customHeight="1" spans="1:4">
      <c r="A885" s="62" t="s">
        <v>895</v>
      </c>
      <c r="B885" s="159"/>
      <c r="C885" s="159">
        <v>0</v>
      </c>
      <c r="D885" s="159">
        <f t="shared" si="13"/>
        <v>0</v>
      </c>
    </row>
    <row r="886" s="149" customFormat="1" customHeight="1" spans="1:4">
      <c r="A886" s="62" t="s">
        <v>896</v>
      </c>
      <c r="B886" s="159"/>
      <c r="C886" s="159">
        <v>0</v>
      </c>
      <c r="D886" s="159">
        <f t="shared" si="13"/>
        <v>0</v>
      </c>
    </row>
    <row r="887" s="149" customFormat="1" customHeight="1" spans="1:4">
      <c r="A887" s="62" t="s">
        <v>897</v>
      </c>
      <c r="B887" s="159">
        <v>0</v>
      </c>
      <c r="C887" s="159">
        <v>1</v>
      </c>
      <c r="D887" s="159">
        <f t="shared" si="13"/>
        <v>1</v>
      </c>
    </row>
    <row r="888" s="149" customFormat="1" customHeight="1" spans="1:4">
      <c r="A888" s="62" t="s">
        <v>898</v>
      </c>
      <c r="B888" s="159"/>
      <c r="C888" s="159">
        <v>0</v>
      </c>
      <c r="D888" s="159">
        <f t="shared" si="13"/>
        <v>0</v>
      </c>
    </row>
    <row r="889" s="149" customFormat="1" customHeight="1" spans="1:4">
      <c r="A889" s="62" t="s">
        <v>899</v>
      </c>
      <c r="B889" s="159"/>
      <c r="C889" s="159">
        <v>0</v>
      </c>
      <c r="D889" s="159">
        <f t="shared" si="13"/>
        <v>0</v>
      </c>
    </row>
    <row r="890" s="149" customFormat="1" customHeight="1" spans="1:4">
      <c r="A890" s="62" t="s">
        <v>900</v>
      </c>
      <c r="B890" s="159">
        <v>104</v>
      </c>
      <c r="C890" s="159">
        <v>-70</v>
      </c>
      <c r="D890" s="159">
        <f t="shared" si="13"/>
        <v>34</v>
      </c>
    </row>
    <row r="891" s="149" customFormat="1" customHeight="1" spans="1:4">
      <c r="A891" s="62" t="s">
        <v>901</v>
      </c>
      <c r="B891" s="159">
        <v>0</v>
      </c>
      <c r="C891" s="159">
        <v>3551</v>
      </c>
      <c r="D891" s="159">
        <f t="shared" si="13"/>
        <v>3551</v>
      </c>
    </row>
    <row r="892" s="149" customFormat="1" customHeight="1" spans="1:4">
      <c r="A892" s="62" t="s">
        <v>902</v>
      </c>
      <c r="B892" s="159"/>
      <c r="C892" s="159">
        <v>0</v>
      </c>
      <c r="D892" s="159">
        <f t="shared" si="13"/>
        <v>0</v>
      </c>
    </row>
    <row r="893" s="149" customFormat="1" customHeight="1" spans="1:4">
      <c r="A893" s="62" t="s">
        <v>903</v>
      </c>
      <c r="B893" s="159">
        <v>50</v>
      </c>
      <c r="C893" s="159">
        <v>568</v>
      </c>
      <c r="D893" s="159">
        <f t="shared" si="13"/>
        <v>618</v>
      </c>
    </row>
    <row r="894" s="149" customFormat="1" customHeight="1" spans="1:4">
      <c r="A894" s="62" t="s">
        <v>904</v>
      </c>
      <c r="B894" s="159">
        <v>0</v>
      </c>
      <c r="C894" s="159">
        <v>7</v>
      </c>
      <c r="D894" s="159">
        <f t="shared" si="13"/>
        <v>7</v>
      </c>
    </row>
    <row r="895" s="149" customFormat="1" customHeight="1" spans="1:4">
      <c r="A895" s="62" t="s">
        <v>905</v>
      </c>
      <c r="B895" s="159"/>
      <c r="C895" s="159">
        <v>0</v>
      </c>
      <c r="D895" s="159">
        <f t="shared" si="13"/>
        <v>0</v>
      </c>
    </row>
    <row r="896" s="149" customFormat="1" customHeight="1" spans="1:4">
      <c r="A896" s="62" t="s">
        <v>906</v>
      </c>
      <c r="B896" s="159">
        <v>100</v>
      </c>
      <c r="C896" s="159">
        <v>259</v>
      </c>
      <c r="D896" s="159">
        <f t="shared" si="13"/>
        <v>359</v>
      </c>
    </row>
    <row r="897" s="149" customFormat="1" customHeight="1" spans="1:4">
      <c r="A897" s="62" t="s">
        <v>907</v>
      </c>
      <c r="B897" s="159">
        <v>10</v>
      </c>
      <c r="C897" s="159">
        <v>556</v>
      </c>
      <c r="D897" s="159">
        <f t="shared" si="13"/>
        <v>566</v>
      </c>
    </row>
    <row r="898" s="149" customFormat="1" customHeight="1" spans="1:4">
      <c r="A898" s="62" t="s">
        <v>908</v>
      </c>
      <c r="B898" s="159"/>
      <c r="C898" s="159">
        <v>0</v>
      </c>
      <c r="D898" s="159">
        <f t="shared" si="13"/>
        <v>0</v>
      </c>
    </row>
    <row r="899" s="149" customFormat="1" customHeight="1" spans="1:4">
      <c r="A899" s="62" t="s">
        <v>909</v>
      </c>
      <c r="B899" s="159">
        <v>0</v>
      </c>
      <c r="C899" s="159">
        <v>0</v>
      </c>
      <c r="D899" s="159">
        <f t="shared" si="13"/>
        <v>0</v>
      </c>
    </row>
    <row r="900" s="149" customFormat="1" customHeight="1" spans="1:4">
      <c r="A900" s="62" t="s">
        <v>910</v>
      </c>
      <c r="B900" s="159"/>
      <c r="C900" s="159">
        <v>0</v>
      </c>
      <c r="D900" s="159">
        <f t="shared" si="13"/>
        <v>0</v>
      </c>
    </row>
    <row r="901" s="149" customFormat="1" customHeight="1" spans="1:4">
      <c r="A901" s="62" t="s">
        <v>911</v>
      </c>
      <c r="B901" s="159">
        <v>1520</v>
      </c>
      <c r="C901" s="159">
        <v>-529</v>
      </c>
      <c r="D901" s="159">
        <f t="shared" ref="D901:D964" si="15">SUM(B901:C901)</f>
        <v>991</v>
      </c>
    </row>
    <row r="902" s="149" customFormat="1" customHeight="1" spans="1:4">
      <c r="A902" s="62" t="s">
        <v>912</v>
      </c>
      <c r="B902" s="159">
        <v>234</v>
      </c>
      <c r="C902" s="159">
        <v>-167</v>
      </c>
      <c r="D902" s="159">
        <f t="shared" si="15"/>
        <v>67</v>
      </c>
    </row>
    <row r="903" s="151" customFormat="1" customHeight="1" spans="1:4">
      <c r="A903" s="61" t="s">
        <v>913</v>
      </c>
      <c r="B903" s="158">
        <f>SUM(B904:B925)</f>
        <v>1421</v>
      </c>
      <c r="C903" s="158">
        <f>SUM(C904:C925)</f>
        <v>101</v>
      </c>
      <c r="D903" s="158">
        <f t="shared" si="15"/>
        <v>1522</v>
      </c>
    </row>
    <row r="904" s="149" customFormat="1" customHeight="1" spans="1:4">
      <c r="A904" s="62" t="s">
        <v>250</v>
      </c>
      <c r="B904" s="159">
        <v>660</v>
      </c>
      <c r="C904" s="159">
        <v>0</v>
      </c>
      <c r="D904" s="159">
        <f t="shared" si="15"/>
        <v>660</v>
      </c>
    </row>
    <row r="905" s="149" customFormat="1" customHeight="1" spans="1:4">
      <c r="A905" s="62" t="s">
        <v>251</v>
      </c>
      <c r="B905" s="159">
        <v>90</v>
      </c>
      <c r="C905" s="159">
        <v>-18</v>
      </c>
      <c r="D905" s="159">
        <f t="shared" si="15"/>
        <v>72</v>
      </c>
    </row>
    <row r="906" s="149" customFormat="1" customHeight="1" spans="1:4">
      <c r="A906" s="62" t="s">
        <v>252</v>
      </c>
      <c r="B906" s="159"/>
      <c r="C906" s="159">
        <v>0</v>
      </c>
      <c r="D906" s="159">
        <f t="shared" si="15"/>
        <v>0</v>
      </c>
    </row>
    <row r="907" s="149" customFormat="1" customHeight="1" spans="1:4">
      <c r="A907" s="62" t="s">
        <v>914</v>
      </c>
      <c r="B907" s="159"/>
      <c r="C907" s="159">
        <v>0</v>
      </c>
      <c r="D907" s="159">
        <f t="shared" si="15"/>
        <v>0</v>
      </c>
    </row>
    <row r="908" s="149" customFormat="1" customHeight="1" spans="1:4">
      <c r="A908" s="62" t="s">
        <v>915</v>
      </c>
      <c r="B908" s="159">
        <v>20</v>
      </c>
      <c r="C908" s="159">
        <v>-20</v>
      </c>
      <c r="D908" s="159">
        <f t="shared" si="15"/>
        <v>0</v>
      </c>
    </row>
    <row r="909" s="149" customFormat="1" customHeight="1" spans="1:4">
      <c r="A909" s="62" t="s">
        <v>916</v>
      </c>
      <c r="B909" s="159"/>
      <c r="C909" s="159">
        <v>0</v>
      </c>
      <c r="D909" s="159">
        <f t="shared" si="15"/>
        <v>0</v>
      </c>
    </row>
    <row r="910" s="149" customFormat="1" customHeight="1" spans="1:4">
      <c r="A910" s="62" t="s">
        <v>917</v>
      </c>
      <c r="B910" s="159">
        <v>80</v>
      </c>
      <c r="C910" s="159">
        <v>-70</v>
      </c>
      <c r="D910" s="159">
        <f t="shared" si="15"/>
        <v>10</v>
      </c>
    </row>
    <row r="911" s="149" customFormat="1" customHeight="1" spans="1:4">
      <c r="A911" s="62" t="s">
        <v>918</v>
      </c>
      <c r="B911" s="159">
        <v>300</v>
      </c>
      <c r="C911" s="159">
        <v>153</v>
      </c>
      <c r="D911" s="159">
        <f t="shared" si="15"/>
        <v>453</v>
      </c>
    </row>
    <row r="912" s="149" customFormat="1" customHeight="1" spans="1:4">
      <c r="A912" s="62" t="s">
        <v>919</v>
      </c>
      <c r="B912" s="159"/>
      <c r="C912" s="159">
        <v>0</v>
      </c>
      <c r="D912" s="159">
        <f t="shared" si="15"/>
        <v>0</v>
      </c>
    </row>
    <row r="913" s="149" customFormat="1" customHeight="1" spans="1:4">
      <c r="A913" s="62" t="s">
        <v>920</v>
      </c>
      <c r="B913" s="159"/>
      <c r="C913" s="159">
        <v>0</v>
      </c>
      <c r="D913" s="159">
        <f t="shared" si="15"/>
        <v>0</v>
      </c>
    </row>
    <row r="914" s="149" customFormat="1" customHeight="1" spans="1:4">
      <c r="A914" s="62" t="s">
        <v>921</v>
      </c>
      <c r="B914" s="159"/>
      <c r="C914" s="159">
        <v>0</v>
      </c>
      <c r="D914" s="159">
        <f t="shared" si="15"/>
        <v>0</v>
      </c>
    </row>
    <row r="915" s="149" customFormat="1" customHeight="1" spans="1:4">
      <c r="A915" s="62" t="s">
        <v>922</v>
      </c>
      <c r="B915" s="159"/>
      <c r="C915" s="159">
        <v>0</v>
      </c>
      <c r="D915" s="159">
        <f t="shared" si="15"/>
        <v>0</v>
      </c>
    </row>
    <row r="916" s="149" customFormat="1" customHeight="1" spans="1:4">
      <c r="A916" s="62" t="s">
        <v>923</v>
      </c>
      <c r="B916" s="159"/>
      <c r="C916" s="159">
        <v>0</v>
      </c>
      <c r="D916" s="159">
        <f t="shared" si="15"/>
        <v>0</v>
      </c>
    </row>
    <row r="917" s="149" customFormat="1" customHeight="1" spans="1:4">
      <c r="A917" s="62" t="s">
        <v>924</v>
      </c>
      <c r="B917" s="159"/>
      <c r="C917" s="159">
        <v>0</v>
      </c>
      <c r="D917" s="159">
        <f t="shared" si="15"/>
        <v>0</v>
      </c>
    </row>
    <row r="918" s="149" customFormat="1" customHeight="1" spans="1:4">
      <c r="A918" s="62" t="s">
        <v>925</v>
      </c>
      <c r="B918" s="159"/>
      <c r="C918" s="159">
        <v>0</v>
      </c>
      <c r="D918" s="159">
        <f t="shared" si="15"/>
        <v>0</v>
      </c>
    </row>
    <row r="919" s="149" customFormat="1" customHeight="1" spans="1:4">
      <c r="A919" s="62" t="s">
        <v>926</v>
      </c>
      <c r="B919" s="159"/>
      <c r="C919" s="159">
        <v>0</v>
      </c>
      <c r="D919" s="159">
        <f t="shared" si="15"/>
        <v>0</v>
      </c>
    </row>
    <row r="920" s="149" customFormat="1" customHeight="1" spans="1:4">
      <c r="A920" s="62" t="s">
        <v>927</v>
      </c>
      <c r="B920" s="159"/>
      <c r="C920" s="159">
        <v>0</v>
      </c>
      <c r="D920" s="159">
        <f t="shared" si="15"/>
        <v>0</v>
      </c>
    </row>
    <row r="921" s="149" customFormat="1" customHeight="1" spans="1:4">
      <c r="A921" s="62" t="s">
        <v>928</v>
      </c>
      <c r="B921" s="159">
        <v>220</v>
      </c>
      <c r="C921" s="159">
        <f>19</f>
        <v>19</v>
      </c>
      <c r="D921" s="159">
        <f t="shared" si="15"/>
        <v>239</v>
      </c>
    </row>
    <row r="922" s="149" customFormat="1" customHeight="1" spans="1:4">
      <c r="A922" s="62" t="s">
        <v>929</v>
      </c>
      <c r="B922" s="159"/>
      <c r="C922" s="159">
        <v>0</v>
      </c>
      <c r="D922" s="159">
        <f t="shared" si="15"/>
        <v>0</v>
      </c>
    </row>
    <row r="923" s="149" customFormat="1" customHeight="1" spans="1:4">
      <c r="A923" s="62" t="s">
        <v>898</v>
      </c>
      <c r="B923" s="159"/>
      <c r="C923" s="159">
        <v>0</v>
      </c>
      <c r="D923" s="159">
        <f t="shared" si="15"/>
        <v>0</v>
      </c>
    </row>
    <row r="924" s="149" customFormat="1" customHeight="1" spans="1:4">
      <c r="A924" s="62" t="s">
        <v>930</v>
      </c>
      <c r="B924" s="159"/>
      <c r="C924" s="159">
        <v>12</v>
      </c>
      <c r="D924" s="159">
        <f t="shared" si="15"/>
        <v>12</v>
      </c>
    </row>
    <row r="925" s="149" customFormat="1" customHeight="1" spans="1:4">
      <c r="A925" s="62" t="s">
        <v>931</v>
      </c>
      <c r="B925" s="159">
        <v>51</v>
      </c>
      <c r="C925" s="159">
        <f>25</f>
        <v>25</v>
      </c>
      <c r="D925" s="159">
        <f t="shared" si="15"/>
        <v>76</v>
      </c>
    </row>
    <row r="926" s="151" customFormat="1" customHeight="1" spans="1:4">
      <c r="A926" s="61" t="s">
        <v>932</v>
      </c>
      <c r="B926" s="158">
        <f>SUM(B927:B953)</f>
        <v>5606</v>
      </c>
      <c r="C926" s="158">
        <f>SUM(C927:C953)</f>
        <v>10380</v>
      </c>
      <c r="D926" s="158">
        <f t="shared" si="15"/>
        <v>15986</v>
      </c>
    </row>
    <row r="927" s="149" customFormat="1" customHeight="1" spans="1:4">
      <c r="A927" s="62" t="s">
        <v>250</v>
      </c>
      <c r="B927" s="159">
        <v>1276</v>
      </c>
      <c r="C927" s="159">
        <v>0</v>
      </c>
      <c r="D927" s="159">
        <f t="shared" si="15"/>
        <v>1276</v>
      </c>
    </row>
    <row r="928" s="149" customFormat="1" customHeight="1" spans="1:4">
      <c r="A928" s="62" t="s">
        <v>251</v>
      </c>
      <c r="B928" s="159">
        <v>0</v>
      </c>
      <c r="C928" s="159">
        <v>0</v>
      </c>
      <c r="D928" s="159">
        <f t="shared" si="15"/>
        <v>0</v>
      </c>
    </row>
    <row r="929" s="149" customFormat="1" customHeight="1" spans="1:4">
      <c r="A929" s="62" t="s">
        <v>252</v>
      </c>
      <c r="B929" s="159"/>
      <c r="C929" s="159">
        <v>0</v>
      </c>
      <c r="D929" s="159">
        <f t="shared" si="15"/>
        <v>0</v>
      </c>
    </row>
    <row r="930" s="149" customFormat="1" customHeight="1" spans="1:4">
      <c r="A930" s="62" t="s">
        <v>933</v>
      </c>
      <c r="B930" s="159">
        <v>86</v>
      </c>
      <c r="C930" s="159">
        <v>-86</v>
      </c>
      <c r="D930" s="159">
        <f t="shared" si="15"/>
        <v>0</v>
      </c>
    </row>
    <row r="931" s="149" customFormat="1" customHeight="1" spans="1:4">
      <c r="A931" s="62" t="s">
        <v>934</v>
      </c>
      <c r="B931" s="159">
        <v>3865</v>
      </c>
      <c r="C931" s="159">
        <v>676</v>
      </c>
      <c r="D931" s="159">
        <f t="shared" si="15"/>
        <v>4541</v>
      </c>
    </row>
    <row r="932" s="149" customFormat="1" customHeight="1" spans="1:4">
      <c r="A932" s="62" t="s">
        <v>935</v>
      </c>
      <c r="B932" s="159">
        <v>5</v>
      </c>
      <c r="C932" s="159">
        <v>-5</v>
      </c>
      <c r="D932" s="159">
        <f t="shared" si="15"/>
        <v>0</v>
      </c>
    </row>
    <row r="933" s="149" customFormat="1" customHeight="1" spans="1:4">
      <c r="A933" s="62" t="s">
        <v>936</v>
      </c>
      <c r="B933" s="159"/>
      <c r="C933" s="159">
        <v>0</v>
      </c>
      <c r="D933" s="159">
        <f t="shared" si="15"/>
        <v>0</v>
      </c>
    </row>
    <row r="934" s="149" customFormat="1" customHeight="1" spans="1:4">
      <c r="A934" s="62" t="s">
        <v>937</v>
      </c>
      <c r="B934" s="159"/>
      <c r="C934" s="159">
        <v>8000</v>
      </c>
      <c r="D934" s="159">
        <f t="shared" si="15"/>
        <v>8000</v>
      </c>
    </row>
    <row r="935" s="149" customFormat="1" customHeight="1" spans="1:4">
      <c r="A935" s="62" t="s">
        <v>938</v>
      </c>
      <c r="B935" s="159"/>
      <c r="C935" s="159">
        <v>0</v>
      </c>
      <c r="D935" s="159">
        <f t="shared" si="15"/>
        <v>0</v>
      </c>
    </row>
    <row r="936" s="149" customFormat="1" customHeight="1" spans="1:4">
      <c r="A936" s="62" t="s">
        <v>939</v>
      </c>
      <c r="B936" s="159"/>
      <c r="C936" s="159">
        <v>13</v>
      </c>
      <c r="D936" s="159">
        <f t="shared" si="15"/>
        <v>13</v>
      </c>
    </row>
    <row r="937" s="149" customFormat="1" customHeight="1" spans="1:4">
      <c r="A937" s="62" t="s">
        <v>940</v>
      </c>
      <c r="B937" s="159"/>
      <c r="C937" s="159">
        <v>15</v>
      </c>
      <c r="D937" s="159">
        <f t="shared" si="15"/>
        <v>15</v>
      </c>
    </row>
    <row r="938" s="149" customFormat="1" customHeight="1" spans="1:4">
      <c r="A938" s="62" t="s">
        <v>941</v>
      </c>
      <c r="B938" s="159">
        <v>24</v>
      </c>
      <c r="C938" s="159">
        <v>-24</v>
      </c>
      <c r="D938" s="159">
        <f t="shared" si="15"/>
        <v>0</v>
      </c>
    </row>
    <row r="939" s="149" customFormat="1" customHeight="1" spans="1:4">
      <c r="A939" s="62" t="s">
        <v>942</v>
      </c>
      <c r="B939" s="159"/>
      <c r="C939" s="159">
        <v>0</v>
      </c>
      <c r="D939" s="159">
        <f t="shared" si="15"/>
        <v>0</v>
      </c>
    </row>
    <row r="940" s="149" customFormat="1" customHeight="1" spans="1:4">
      <c r="A940" s="62" t="s">
        <v>943</v>
      </c>
      <c r="B940" s="159">
        <v>208</v>
      </c>
      <c r="C940" s="159">
        <v>-140</v>
      </c>
      <c r="D940" s="159">
        <f t="shared" si="15"/>
        <v>68</v>
      </c>
    </row>
    <row r="941" s="149" customFormat="1" customHeight="1" spans="1:4">
      <c r="A941" s="62" t="s">
        <v>944</v>
      </c>
      <c r="B941" s="159">
        <v>0</v>
      </c>
      <c r="C941" s="159">
        <v>180</v>
      </c>
      <c r="D941" s="159">
        <f t="shared" si="15"/>
        <v>180</v>
      </c>
    </row>
    <row r="942" s="149" customFormat="1" customHeight="1" spans="1:4">
      <c r="A942" s="62" t="s">
        <v>945</v>
      </c>
      <c r="B942" s="159">
        <v>0</v>
      </c>
      <c r="C942" s="159">
        <v>635</v>
      </c>
      <c r="D942" s="159">
        <f t="shared" si="15"/>
        <v>635</v>
      </c>
    </row>
    <row r="943" s="149" customFormat="1" customHeight="1" spans="1:4">
      <c r="A943" s="62" t="s">
        <v>946</v>
      </c>
      <c r="B943" s="159"/>
      <c r="C943" s="159">
        <v>0</v>
      </c>
      <c r="D943" s="159">
        <f t="shared" si="15"/>
        <v>0</v>
      </c>
    </row>
    <row r="944" s="149" customFormat="1" customHeight="1" spans="1:4">
      <c r="A944" s="62" t="s">
        <v>947</v>
      </c>
      <c r="B944" s="159"/>
      <c r="C944" s="159">
        <v>0</v>
      </c>
      <c r="D944" s="159">
        <f t="shared" si="15"/>
        <v>0</v>
      </c>
    </row>
    <row r="945" s="149" customFormat="1" customHeight="1" spans="1:4">
      <c r="A945" s="62" t="s">
        <v>948</v>
      </c>
      <c r="B945" s="159">
        <v>0</v>
      </c>
      <c r="C945" s="159">
        <v>291</v>
      </c>
      <c r="D945" s="159">
        <f t="shared" si="15"/>
        <v>291</v>
      </c>
    </row>
    <row r="946" s="149" customFormat="1" customHeight="1" spans="1:4">
      <c r="A946" s="62" t="s">
        <v>949</v>
      </c>
      <c r="B946" s="159">
        <v>0</v>
      </c>
      <c r="C946" s="159">
        <v>274</v>
      </c>
      <c r="D946" s="159">
        <f t="shared" si="15"/>
        <v>274</v>
      </c>
    </row>
    <row r="947" s="149" customFormat="1" customHeight="1" spans="1:4">
      <c r="A947" s="62" t="s">
        <v>950</v>
      </c>
      <c r="B947" s="159"/>
      <c r="C947" s="159">
        <v>0</v>
      </c>
      <c r="D947" s="159">
        <f t="shared" si="15"/>
        <v>0</v>
      </c>
    </row>
    <row r="948" s="149" customFormat="1" customHeight="1" spans="1:4">
      <c r="A948" s="62" t="s">
        <v>925</v>
      </c>
      <c r="B948" s="159"/>
      <c r="C948" s="159">
        <v>0</v>
      </c>
      <c r="D948" s="159">
        <f t="shared" si="15"/>
        <v>0</v>
      </c>
    </row>
    <row r="949" s="149" customFormat="1" customHeight="1" spans="1:4">
      <c r="A949" s="62" t="s">
        <v>951</v>
      </c>
      <c r="B949" s="159"/>
      <c r="C949" s="159">
        <v>0</v>
      </c>
      <c r="D949" s="159">
        <f t="shared" si="15"/>
        <v>0</v>
      </c>
    </row>
    <row r="950" s="149" customFormat="1" customHeight="1" spans="1:4">
      <c r="A950" s="62" t="s">
        <v>952</v>
      </c>
      <c r="B950" s="159">
        <v>0</v>
      </c>
      <c r="C950" s="159">
        <v>589</v>
      </c>
      <c r="D950" s="159">
        <f t="shared" si="15"/>
        <v>589</v>
      </c>
    </row>
    <row r="951" s="149" customFormat="1" customHeight="1" spans="1:4">
      <c r="A951" s="62" t="s">
        <v>953</v>
      </c>
      <c r="B951" s="159"/>
      <c r="C951" s="159">
        <v>0</v>
      </c>
      <c r="D951" s="159">
        <f t="shared" si="15"/>
        <v>0</v>
      </c>
    </row>
    <row r="952" s="149" customFormat="1" customHeight="1" spans="1:4">
      <c r="A952" s="62" t="s">
        <v>954</v>
      </c>
      <c r="B952" s="159"/>
      <c r="C952" s="159">
        <v>0</v>
      </c>
      <c r="D952" s="159">
        <f t="shared" si="15"/>
        <v>0</v>
      </c>
    </row>
    <row r="953" s="149" customFormat="1" customHeight="1" spans="1:4">
      <c r="A953" s="62" t="s">
        <v>955</v>
      </c>
      <c r="B953" s="159">
        <v>142</v>
      </c>
      <c r="C953" s="159">
        <v>-38</v>
      </c>
      <c r="D953" s="159">
        <f t="shared" si="15"/>
        <v>104</v>
      </c>
    </row>
    <row r="954" s="151" customFormat="1" customHeight="1" spans="1:4">
      <c r="A954" s="61" t="s">
        <v>956</v>
      </c>
      <c r="B954" s="158">
        <f>SUM(B955:B964)</f>
        <v>2260</v>
      </c>
      <c r="C954" s="158">
        <f>SUM(C955:C964)</f>
        <v>1425</v>
      </c>
      <c r="D954" s="158">
        <f t="shared" si="15"/>
        <v>3685</v>
      </c>
    </row>
    <row r="955" s="149" customFormat="1" customHeight="1" spans="1:4">
      <c r="A955" s="62" t="s">
        <v>250</v>
      </c>
      <c r="B955" s="159">
        <v>169</v>
      </c>
      <c r="C955" s="159">
        <v>-69</v>
      </c>
      <c r="D955" s="159">
        <f t="shared" si="15"/>
        <v>100</v>
      </c>
    </row>
    <row r="956" s="149" customFormat="1" customHeight="1" spans="1:4">
      <c r="A956" s="62" t="s">
        <v>251</v>
      </c>
      <c r="B956" s="159">
        <v>0</v>
      </c>
      <c r="C956" s="159">
        <v>14</v>
      </c>
      <c r="D956" s="159">
        <f t="shared" si="15"/>
        <v>14</v>
      </c>
    </row>
    <row r="957" s="149" customFormat="1" customHeight="1" spans="1:4">
      <c r="A957" s="62" t="s">
        <v>252</v>
      </c>
      <c r="B957" s="159"/>
      <c r="C957" s="159">
        <v>0</v>
      </c>
      <c r="D957" s="159">
        <f t="shared" si="15"/>
        <v>0</v>
      </c>
    </row>
    <row r="958" s="149" customFormat="1" customHeight="1" spans="1:4">
      <c r="A958" s="62" t="s">
        <v>957</v>
      </c>
      <c r="B958" s="159">
        <v>500</v>
      </c>
      <c r="C958" s="159">
        <v>239</v>
      </c>
      <c r="D958" s="159">
        <f t="shared" si="15"/>
        <v>739</v>
      </c>
    </row>
    <row r="959" s="149" customFormat="1" customHeight="1" spans="1:4">
      <c r="A959" s="62" t="s">
        <v>958</v>
      </c>
      <c r="B959" s="159">
        <v>1500</v>
      </c>
      <c r="C959" s="159">
        <v>484</v>
      </c>
      <c r="D959" s="159">
        <f t="shared" si="15"/>
        <v>1984</v>
      </c>
    </row>
    <row r="960" s="149" customFormat="1" customHeight="1" spans="1:4">
      <c r="A960" s="62" t="s">
        <v>959</v>
      </c>
      <c r="B960" s="159">
        <v>0</v>
      </c>
      <c r="C960" s="159">
        <v>95</v>
      </c>
      <c r="D960" s="159">
        <f t="shared" si="15"/>
        <v>95</v>
      </c>
    </row>
    <row r="961" s="149" customFormat="1" customHeight="1" spans="1:4">
      <c r="A961" s="62" t="s">
        <v>960</v>
      </c>
      <c r="B961" s="159">
        <v>0</v>
      </c>
      <c r="C961" s="159">
        <v>70</v>
      </c>
      <c r="D961" s="159">
        <f t="shared" si="15"/>
        <v>70</v>
      </c>
    </row>
    <row r="962" s="149" customFormat="1" customHeight="1" spans="1:4">
      <c r="A962" s="62" t="s">
        <v>961</v>
      </c>
      <c r="B962" s="159"/>
      <c r="C962" s="159">
        <v>0</v>
      </c>
      <c r="D962" s="159">
        <f t="shared" si="15"/>
        <v>0</v>
      </c>
    </row>
    <row r="963" s="149" customFormat="1" customHeight="1" spans="1:4">
      <c r="A963" s="62" t="s">
        <v>259</v>
      </c>
      <c r="B963" s="159"/>
      <c r="C963" s="159">
        <v>0</v>
      </c>
      <c r="D963" s="159">
        <f t="shared" si="15"/>
        <v>0</v>
      </c>
    </row>
    <row r="964" s="149" customFormat="1" ht="30" spans="1:4">
      <c r="A964" s="63" t="s">
        <v>962</v>
      </c>
      <c r="B964" s="159">
        <v>91</v>
      </c>
      <c r="C964" s="159">
        <v>592</v>
      </c>
      <c r="D964" s="159">
        <f t="shared" si="15"/>
        <v>683</v>
      </c>
    </row>
    <row r="965" s="151" customFormat="1" customHeight="1" spans="1:4">
      <c r="A965" s="61" t="s">
        <v>963</v>
      </c>
      <c r="B965" s="158">
        <f>SUM(B966:B971)</f>
        <v>0</v>
      </c>
      <c r="C965" s="158">
        <f>SUM(C966:C971)</f>
        <v>893</v>
      </c>
      <c r="D965" s="158">
        <f t="shared" ref="D965:D1028" si="16">SUM(B965:C965)</f>
        <v>893</v>
      </c>
    </row>
    <row r="966" s="149" customFormat="1" customHeight="1" spans="1:4">
      <c r="A966" s="62" t="s">
        <v>964</v>
      </c>
      <c r="B966" s="159"/>
      <c r="C966" s="159">
        <v>0</v>
      </c>
      <c r="D966" s="159">
        <f t="shared" si="16"/>
        <v>0</v>
      </c>
    </row>
    <row r="967" s="149" customFormat="1" customHeight="1" spans="1:4">
      <c r="A967" s="62" t="s">
        <v>965</v>
      </c>
      <c r="B967" s="159"/>
      <c r="C967" s="159">
        <v>0</v>
      </c>
      <c r="D967" s="159">
        <f t="shared" si="16"/>
        <v>0</v>
      </c>
    </row>
    <row r="968" s="149" customFormat="1" customHeight="1" spans="1:4">
      <c r="A968" s="62" t="s">
        <v>966</v>
      </c>
      <c r="B968" s="159"/>
      <c r="C968" s="159">
        <v>0</v>
      </c>
      <c r="D968" s="159">
        <f t="shared" si="16"/>
        <v>0</v>
      </c>
    </row>
    <row r="969" s="149" customFormat="1" customHeight="1" spans="1:4">
      <c r="A969" s="62" t="s">
        <v>967</v>
      </c>
      <c r="B969" s="159">
        <v>0</v>
      </c>
      <c r="C969" s="159">
        <v>220</v>
      </c>
      <c r="D969" s="159">
        <f t="shared" si="16"/>
        <v>220</v>
      </c>
    </row>
    <row r="970" s="149" customFormat="1" customHeight="1" spans="1:4">
      <c r="A970" s="62" t="s">
        <v>968</v>
      </c>
      <c r="B970" s="159"/>
      <c r="C970" s="159">
        <v>0</v>
      </c>
      <c r="D970" s="159">
        <f t="shared" si="16"/>
        <v>0</v>
      </c>
    </row>
    <row r="971" s="149" customFormat="1" customHeight="1" spans="1:4">
      <c r="A971" s="62" t="s">
        <v>969</v>
      </c>
      <c r="B971" s="159"/>
      <c r="C971" s="159">
        <v>673</v>
      </c>
      <c r="D971" s="159">
        <f t="shared" si="16"/>
        <v>673</v>
      </c>
    </row>
    <row r="972" s="151" customFormat="1" customHeight="1" spans="1:4">
      <c r="A972" s="61" t="s">
        <v>970</v>
      </c>
      <c r="B972" s="158">
        <f>SUM(B973:B977)</f>
        <v>659</v>
      </c>
      <c r="C972" s="158">
        <f>SUM(C973:C977)</f>
        <v>-460</v>
      </c>
      <c r="D972" s="158">
        <f t="shared" si="16"/>
        <v>199</v>
      </c>
    </row>
    <row r="973" s="149" customFormat="1" customHeight="1" spans="1:4">
      <c r="A973" s="62" t="s">
        <v>971</v>
      </c>
      <c r="B973" s="159"/>
      <c r="C973" s="159">
        <v>0</v>
      </c>
      <c r="D973" s="159">
        <f t="shared" si="16"/>
        <v>0</v>
      </c>
    </row>
    <row r="974" s="149" customFormat="1" customHeight="1" spans="1:4">
      <c r="A974" s="62" t="s">
        <v>972</v>
      </c>
      <c r="B974" s="159">
        <v>79</v>
      </c>
      <c r="C974" s="159">
        <v>40</v>
      </c>
      <c r="D974" s="159">
        <f t="shared" si="16"/>
        <v>119</v>
      </c>
    </row>
    <row r="975" s="149" customFormat="1" customHeight="1" spans="1:4">
      <c r="A975" s="62" t="s">
        <v>973</v>
      </c>
      <c r="B975" s="159">
        <v>580</v>
      </c>
      <c r="C975" s="159">
        <v>-500</v>
      </c>
      <c r="D975" s="159">
        <f t="shared" si="16"/>
        <v>80</v>
      </c>
    </row>
    <row r="976" s="149" customFormat="1" customHeight="1" spans="1:4">
      <c r="A976" s="62" t="s">
        <v>974</v>
      </c>
      <c r="B976" s="159"/>
      <c r="C976" s="159">
        <v>0</v>
      </c>
      <c r="D976" s="159">
        <f t="shared" si="16"/>
        <v>0</v>
      </c>
    </row>
    <row r="977" s="149" customFormat="1" customHeight="1" spans="1:4">
      <c r="A977" s="62" t="s">
        <v>975</v>
      </c>
      <c r="B977" s="159"/>
      <c r="C977" s="159">
        <v>0</v>
      </c>
      <c r="D977" s="159">
        <f t="shared" si="16"/>
        <v>0</v>
      </c>
    </row>
    <row r="978" s="151" customFormat="1" customHeight="1" spans="1:4">
      <c r="A978" s="61" t="s">
        <v>976</v>
      </c>
      <c r="B978" s="158">
        <f>SUM(B979:B980)</f>
        <v>0</v>
      </c>
      <c r="C978" s="159">
        <f>SUM(C979:C980)</f>
        <v>0</v>
      </c>
      <c r="D978" s="158">
        <f t="shared" si="16"/>
        <v>0</v>
      </c>
    </row>
    <row r="979" s="149" customFormat="1" customHeight="1" spans="1:4">
      <c r="A979" s="62" t="s">
        <v>977</v>
      </c>
      <c r="B979" s="159"/>
      <c r="C979" s="159">
        <v>0</v>
      </c>
      <c r="D979" s="159">
        <f t="shared" si="16"/>
        <v>0</v>
      </c>
    </row>
    <row r="980" s="149" customFormat="1" customHeight="1" spans="1:4">
      <c r="A980" s="62" t="s">
        <v>978</v>
      </c>
      <c r="B980" s="159"/>
      <c r="C980" s="159">
        <v>0</v>
      </c>
      <c r="D980" s="159">
        <f t="shared" si="16"/>
        <v>0</v>
      </c>
    </row>
    <row r="981" s="151" customFormat="1" customHeight="1" spans="1:4">
      <c r="A981" s="61" t="s">
        <v>979</v>
      </c>
      <c r="B981" s="158">
        <f>SUM(B982:B983)</f>
        <v>20</v>
      </c>
      <c r="C981" s="159">
        <f>SUM(C982:C983)</f>
        <v>0</v>
      </c>
      <c r="D981" s="158">
        <f t="shared" si="16"/>
        <v>20</v>
      </c>
    </row>
    <row r="982" s="149" customFormat="1" customHeight="1" spans="1:4">
      <c r="A982" s="62" t="s">
        <v>980</v>
      </c>
      <c r="B982" s="159"/>
      <c r="C982" s="159">
        <v>0</v>
      </c>
      <c r="D982" s="159">
        <f t="shared" si="16"/>
        <v>0</v>
      </c>
    </row>
    <row r="983" s="149" customFormat="1" customHeight="1" spans="1:4">
      <c r="A983" s="62" t="s">
        <v>981</v>
      </c>
      <c r="B983" s="159">
        <v>20</v>
      </c>
      <c r="C983" s="159">
        <v>0</v>
      </c>
      <c r="D983" s="159">
        <f t="shared" si="16"/>
        <v>20</v>
      </c>
    </row>
    <row r="984" s="151" customFormat="1" customHeight="1" spans="1:4">
      <c r="A984" s="61" t="s">
        <v>982</v>
      </c>
      <c r="B984" s="158">
        <f>SUM(B985,B1007,B1017,B1027,B1034,B1039)</f>
        <v>4824</v>
      </c>
      <c r="C984" s="158">
        <f>SUM(C985,C1007,C1017,C1027,C1034,C1039)</f>
        <v>-1362</v>
      </c>
      <c r="D984" s="158">
        <f t="shared" si="16"/>
        <v>3462</v>
      </c>
    </row>
    <row r="985" s="151" customFormat="1" customHeight="1" spans="1:4">
      <c r="A985" s="61" t="s">
        <v>983</v>
      </c>
      <c r="B985" s="158">
        <f>SUM(B986:B1006)</f>
        <v>4824</v>
      </c>
      <c r="C985" s="158">
        <f>SUM(C986:C1006)</f>
        <v>-1362</v>
      </c>
      <c r="D985" s="158">
        <f t="shared" si="16"/>
        <v>3462</v>
      </c>
    </row>
    <row r="986" s="149" customFormat="1" customHeight="1" spans="1:4">
      <c r="A986" s="62" t="s">
        <v>250</v>
      </c>
      <c r="B986" s="159">
        <v>342</v>
      </c>
      <c r="C986" s="159">
        <v>-27</v>
      </c>
      <c r="D986" s="159">
        <f t="shared" si="16"/>
        <v>315</v>
      </c>
    </row>
    <row r="987" s="149" customFormat="1" customHeight="1" spans="1:4">
      <c r="A987" s="62" t="s">
        <v>251</v>
      </c>
      <c r="B987" s="159"/>
      <c r="C987" s="159">
        <v>0</v>
      </c>
      <c r="D987" s="159">
        <f t="shared" si="16"/>
        <v>0</v>
      </c>
    </row>
    <row r="988" s="149" customFormat="1" customHeight="1" spans="1:4">
      <c r="A988" s="62" t="s">
        <v>252</v>
      </c>
      <c r="B988" s="159"/>
      <c r="C988" s="159">
        <v>0</v>
      </c>
      <c r="D988" s="159">
        <f t="shared" si="16"/>
        <v>0</v>
      </c>
    </row>
    <row r="989" s="149" customFormat="1" customHeight="1" spans="1:4">
      <c r="A989" s="62" t="s">
        <v>984</v>
      </c>
      <c r="B989" s="159">
        <v>1700</v>
      </c>
      <c r="C989" s="159">
        <v>-1700</v>
      </c>
      <c r="D989" s="159">
        <f t="shared" si="16"/>
        <v>0</v>
      </c>
    </row>
    <row r="990" s="149" customFormat="1" customHeight="1" spans="1:4">
      <c r="A990" s="62" t="s">
        <v>985</v>
      </c>
      <c r="B990" s="159">
        <v>1832</v>
      </c>
      <c r="C990" s="159">
        <v>-1025</v>
      </c>
      <c r="D990" s="159">
        <f t="shared" si="16"/>
        <v>807</v>
      </c>
    </row>
    <row r="991" s="149" customFormat="1" customHeight="1" spans="1:4">
      <c r="A991" s="62" t="s">
        <v>986</v>
      </c>
      <c r="B991" s="159"/>
      <c r="C991" s="159">
        <v>0</v>
      </c>
      <c r="D991" s="159">
        <f t="shared" si="16"/>
        <v>0</v>
      </c>
    </row>
    <row r="992" s="149" customFormat="1" customHeight="1" spans="1:4">
      <c r="A992" s="62" t="s">
        <v>987</v>
      </c>
      <c r="B992" s="159"/>
      <c r="C992" s="159">
        <v>0</v>
      </c>
      <c r="D992" s="159">
        <f t="shared" si="16"/>
        <v>0</v>
      </c>
    </row>
    <row r="993" s="149" customFormat="1" customHeight="1" spans="1:4">
      <c r="A993" s="62" t="s">
        <v>988</v>
      </c>
      <c r="B993" s="159"/>
      <c r="C993" s="159">
        <v>0</v>
      </c>
      <c r="D993" s="159">
        <f t="shared" si="16"/>
        <v>0</v>
      </c>
    </row>
    <row r="994" s="149" customFormat="1" customHeight="1" spans="1:4">
      <c r="A994" s="62" t="s">
        <v>989</v>
      </c>
      <c r="B994" s="159"/>
      <c r="C994" s="159">
        <v>0</v>
      </c>
      <c r="D994" s="159">
        <f t="shared" si="16"/>
        <v>0</v>
      </c>
    </row>
    <row r="995" s="149" customFormat="1" customHeight="1" spans="1:4">
      <c r="A995" s="62" t="s">
        <v>990</v>
      </c>
      <c r="B995" s="159"/>
      <c r="C995" s="159">
        <v>0</v>
      </c>
      <c r="D995" s="159">
        <f t="shared" si="16"/>
        <v>0</v>
      </c>
    </row>
    <row r="996" s="149" customFormat="1" customHeight="1" spans="1:4">
      <c r="A996" s="62" t="s">
        <v>991</v>
      </c>
      <c r="B996" s="159"/>
      <c r="C996" s="159">
        <v>0</v>
      </c>
      <c r="D996" s="159">
        <f t="shared" si="16"/>
        <v>0</v>
      </c>
    </row>
    <row r="997" s="149" customFormat="1" customHeight="1" spans="1:4">
      <c r="A997" s="62" t="s">
        <v>992</v>
      </c>
      <c r="B997" s="159"/>
      <c r="C997" s="159">
        <v>0</v>
      </c>
      <c r="D997" s="159">
        <f t="shared" si="16"/>
        <v>0</v>
      </c>
    </row>
    <row r="998" s="149" customFormat="1" customHeight="1" spans="1:4">
      <c r="A998" s="62" t="s">
        <v>993</v>
      </c>
      <c r="B998" s="159"/>
      <c r="C998" s="159">
        <v>0</v>
      </c>
      <c r="D998" s="159">
        <f t="shared" si="16"/>
        <v>0</v>
      </c>
    </row>
    <row r="999" s="149" customFormat="1" customHeight="1" spans="1:4">
      <c r="A999" s="62" t="s">
        <v>994</v>
      </c>
      <c r="B999" s="159"/>
      <c r="C999" s="159">
        <v>0</v>
      </c>
      <c r="D999" s="159">
        <f t="shared" si="16"/>
        <v>0</v>
      </c>
    </row>
    <row r="1000" s="149" customFormat="1" customHeight="1" spans="1:4">
      <c r="A1000" s="62" t="s">
        <v>995</v>
      </c>
      <c r="B1000" s="159"/>
      <c r="C1000" s="159">
        <v>0</v>
      </c>
      <c r="D1000" s="159">
        <f t="shared" si="16"/>
        <v>0</v>
      </c>
    </row>
    <row r="1001" s="149" customFormat="1" customHeight="1" spans="1:4">
      <c r="A1001" s="62" t="s">
        <v>996</v>
      </c>
      <c r="B1001" s="159"/>
      <c r="C1001" s="159">
        <v>0</v>
      </c>
      <c r="D1001" s="159">
        <f t="shared" si="16"/>
        <v>0</v>
      </c>
    </row>
    <row r="1002" s="149" customFormat="1" customHeight="1" spans="1:4">
      <c r="A1002" s="62" t="s">
        <v>997</v>
      </c>
      <c r="B1002" s="159"/>
      <c r="C1002" s="159">
        <v>0</v>
      </c>
      <c r="D1002" s="159">
        <f t="shared" si="16"/>
        <v>0</v>
      </c>
    </row>
    <row r="1003" s="149" customFormat="1" customHeight="1" spans="1:4">
      <c r="A1003" s="62" t="s">
        <v>998</v>
      </c>
      <c r="B1003" s="159"/>
      <c r="C1003" s="159">
        <v>0</v>
      </c>
      <c r="D1003" s="159">
        <f t="shared" si="16"/>
        <v>0</v>
      </c>
    </row>
    <row r="1004" s="149" customFormat="1" customHeight="1" spans="1:4">
      <c r="A1004" s="62" t="s">
        <v>999</v>
      </c>
      <c r="B1004" s="159"/>
      <c r="C1004" s="159">
        <v>0</v>
      </c>
      <c r="D1004" s="159">
        <f t="shared" si="16"/>
        <v>0</v>
      </c>
    </row>
    <row r="1005" s="149" customFormat="1" customHeight="1" spans="1:4">
      <c r="A1005" s="62" t="s">
        <v>1000</v>
      </c>
      <c r="B1005" s="159"/>
      <c r="C1005" s="159">
        <v>0</v>
      </c>
      <c r="D1005" s="159">
        <f t="shared" si="16"/>
        <v>0</v>
      </c>
    </row>
    <row r="1006" s="149" customFormat="1" customHeight="1" spans="1:4">
      <c r="A1006" s="62" t="s">
        <v>1001</v>
      </c>
      <c r="B1006" s="159">
        <v>950</v>
      </c>
      <c r="C1006" s="159">
        <v>1390</v>
      </c>
      <c r="D1006" s="159">
        <f t="shared" si="16"/>
        <v>2340</v>
      </c>
    </row>
    <row r="1007" s="151" customFormat="1" hidden="1" customHeight="1" spans="1:4">
      <c r="A1007" s="61" t="s">
        <v>1002</v>
      </c>
      <c r="B1007" s="158">
        <f>SUM(B1008:B1016)</f>
        <v>0</v>
      </c>
      <c r="C1007" s="159">
        <f>SUM(C1008:C1016)</f>
        <v>0</v>
      </c>
      <c r="D1007" s="158">
        <f t="shared" si="16"/>
        <v>0</v>
      </c>
    </row>
    <row r="1008" s="149" customFormat="1" hidden="1" customHeight="1" spans="1:4">
      <c r="A1008" s="62" t="s">
        <v>250</v>
      </c>
      <c r="B1008" s="159"/>
      <c r="C1008" s="159">
        <v>0</v>
      </c>
      <c r="D1008" s="159">
        <f t="shared" si="16"/>
        <v>0</v>
      </c>
    </row>
    <row r="1009" s="149" customFormat="1" hidden="1" customHeight="1" spans="1:4">
      <c r="A1009" s="62" t="s">
        <v>251</v>
      </c>
      <c r="B1009" s="159"/>
      <c r="C1009" s="159">
        <v>0</v>
      </c>
      <c r="D1009" s="159">
        <f t="shared" si="16"/>
        <v>0</v>
      </c>
    </row>
    <row r="1010" s="149" customFormat="1" hidden="1" customHeight="1" spans="1:4">
      <c r="A1010" s="62" t="s">
        <v>252</v>
      </c>
      <c r="B1010" s="159"/>
      <c r="C1010" s="159">
        <v>0</v>
      </c>
      <c r="D1010" s="159">
        <f t="shared" si="16"/>
        <v>0</v>
      </c>
    </row>
    <row r="1011" s="149" customFormat="1" hidden="1" customHeight="1" spans="1:4">
      <c r="A1011" s="62" t="s">
        <v>1003</v>
      </c>
      <c r="B1011" s="159"/>
      <c r="C1011" s="159">
        <v>0</v>
      </c>
      <c r="D1011" s="159">
        <f t="shared" si="16"/>
        <v>0</v>
      </c>
    </row>
    <row r="1012" s="149" customFormat="1" hidden="1" customHeight="1" spans="1:4">
      <c r="A1012" s="62" t="s">
        <v>1004</v>
      </c>
      <c r="B1012" s="159"/>
      <c r="C1012" s="159">
        <v>0</v>
      </c>
      <c r="D1012" s="159">
        <f t="shared" si="16"/>
        <v>0</v>
      </c>
    </row>
    <row r="1013" s="149" customFormat="1" hidden="1" customHeight="1" spans="1:4">
      <c r="A1013" s="62" t="s">
        <v>1005</v>
      </c>
      <c r="B1013" s="159"/>
      <c r="C1013" s="159">
        <v>0</v>
      </c>
      <c r="D1013" s="159">
        <f t="shared" si="16"/>
        <v>0</v>
      </c>
    </row>
    <row r="1014" s="149" customFormat="1" hidden="1" customHeight="1" spans="1:4">
      <c r="A1014" s="62" t="s">
        <v>1006</v>
      </c>
      <c r="B1014" s="159"/>
      <c r="C1014" s="159">
        <v>0</v>
      </c>
      <c r="D1014" s="159">
        <f t="shared" si="16"/>
        <v>0</v>
      </c>
    </row>
    <row r="1015" s="149" customFormat="1" hidden="1" customHeight="1" spans="1:4">
      <c r="A1015" s="62" t="s">
        <v>1007</v>
      </c>
      <c r="B1015" s="159"/>
      <c r="C1015" s="159">
        <v>0</v>
      </c>
      <c r="D1015" s="159">
        <f t="shared" si="16"/>
        <v>0</v>
      </c>
    </row>
    <row r="1016" s="149" customFormat="1" hidden="1" customHeight="1" spans="1:4">
      <c r="A1016" s="62" t="s">
        <v>1008</v>
      </c>
      <c r="B1016" s="159"/>
      <c r="C1016" s="159">
        <v>0</v>
      </c>
      <c r="D1016" s="159">
        <f t="shared" si="16"/>
        <v>0</v>
      </c>
    </row>
    <row r="1017" s="151" customFormat="1" hidden="1" customHeight="1" spans="1:4">
      <c r="A1017" s="61" t="s">
        <v>1009</v>
      </c>
      <c r="B1017" s="158">
        <f>SUM(B1018:B1026)</f>
        <v>0</v>
      </c>
      <c r="C1017" s="159">
        <v>0</v>
      </c>
      <c r="D1017" s="158">
        <f t="shared" si="16"/>
        <v>0</v>
      </c>
    </row>
    <row r="1018" s="149" customFormat="1" hidden="1" customHeight="1" spans="1:4">
      <c r="A1018" s="62" t="s">
        <v>250</v>
      </c>
      <c r="B1018" s="159"/>
      <c r="C1018" s="159">
        <v>0</v>
      </c>
      <c r="D1018" s="159">
        <f t="shared" si="16"/>
        <v>0</v>
      </c>
    </row>
    <row r="1019" s="149" customFormat="1" hidden="1" customHeight="1" spans="1:4">
      <c r="A1019" s="62" t="s">
        <v>251</v>
      </c>
      <c r="B1019" s="159"/>
      <c r="C1019" s="159">
        <v>0</v>
      </c>
      <c r="D1019" s="159">
        <f t="shared" si="16"/>
        <v>0</v>
      </c>
    </row>
    <row r="1020" s="149" customFormat="1" hidden="1" customHeight="1" spans="1:4">
      <c r="A1020" s="62" t="s">
        <v>252</v>
      </c>
      <c r="B1020" s="159"/>
      <c r="C1020" s="159">
        <v>0</v>
      </c>
      <c r="D1020" s="159">
        <f t="shared" si="16"/>
        <v>0</v>
      </c>
    </row>
    <row r="1021" s="149" customFormat="1" hidden="1" customHeight="1" spans="1:4">
      <c r="A1021" s="62" t="s">
        <v>1010</v>
      </c>
      <c r="B1021" s="159"/>
      <c r="C1021" s="159">
        <v>0</v>
      </c>
      <c r="D1021" s="159">
        <f t="shared" si="16"/>
        <v>0</v>
      </c>
    </row>
    <row r="1022" s="149" customFormat="1" hidden="1" customHeight="1" spans="1:4">
      <c r="A1022" s="62" t="s">
        <v>1011</v>
      </c>
      <c r="B1022" s="159"/>
      <c r="C1022" s="159">
        <v>0</v>
      </c>
      <c r="D1022" s="159">
        <f t="shared" si="16"/>
        <v>0</v>
      </c>
    </row>
    <row r="1023" s="149" customFormat="1" hidden="1" customHeight="1" spans="1:4">
      <c r="A1023" s="62" t="s">
        <v>1012</v>
      </c>
      <c r="B1023" s="159"/>
      <c r="C1023" s="159">
        <v>0</v>
      </c>
      <c r="D1023" s="159">
        <f t="shared" si="16"/>
        <v>0</v>
      </c>
    </row>
    <row r="1024" s="149" customFormat="1" hidden="1" customHeight="1" spans="1:4">
      <c r="A1024" s="62" t="s">
        <v>1013</v>
      </c>
      <c r="B1024" s="159"/>
      <c r="C1024" s="159">
        <v>0</v>
      </c>
      <c r="D1024" s="159">
        <f t="shared" si="16"/>
        <v>0</v>
      </c>
    </row>
    <row r="1025" s="149" customFormat="1" hidden="1" customHeight="1" spans="1:4">
      <c r="A1025" s="62" t="s">
        <v>1014</v>
      </c>
      <c r="B1025" s="159"/>
      <c r="C1025" s="159">
        <v>0</v>
      </c>
      <c r="D1025" s="159">
        <f t="shared" si="16"/>
        <v>0</v>
      </c>
    </row>
    <row r="1026" s="149" customFormat="1" hidden="1" customHeight="1" spans="1:4">
      <c r="A1026" s="62" t="s">
        <v>1015</v>
      </c>
      <c r="B1026" s="159"/>
      <c r="C1026" s="159">
        <v>0</v>
      </c>
      <c r="D1026" s="159">
        <f t="shared" si="16"/>
        <v>0</v>
      </c>
    </row>
    <row r="1027" s="151" customFormat="1" hidden="1" customHeight="1" spans="1:4">
      <c r="A1027" s="61" t="s">
        <v>1016</v>
      </c>
      <c r="B1027" s="158">
        <f>SUM(B1028:B1033)</f>
        <v>0</v>
      </c>
      <c r="C1027" s="159">
        <v>0</v>
      </c>
      <c r="D1027" s="158">
        <f t="shared" si="16"/>
        <v>0</v>
      </c>
    </row>
    <row r="1028" s="149" customFormat="1" hidden="1" customHeight="1" spans="1:4">
      <c r="A1028" s="62" t="s">
        <v>250</v>
      </c>
      <c r="B1028" s="159"/>
      <c r="C1028" s="159">
        <v>0</v>
      </c>
      <c r="D1028" s="159">
        <f t="shared" si="16"/>
        <v>0</v>
      </c>
    </row>
    <row r="1029" s="149" customFormat="1" hidden="1" customHeight="1" spans="1:4">
      <c r="A1029" s="62" t="s">
        <v>251</v>
      </c>
      <c r="B1029" s="159"/>
      <c r="C1029" s="159">
        <v>0</v>
      </c>
      <c r="D1029" s="159">
        <f t="shared" ref="D1029:D1092" si="17">SUM(B1029:C1029)</f>
        <v>0</v>
      </c>
    </row>
    <row r="1030" s="149" customFormat="1" hidden="1" customHeight="1" spans="1:4">
      <c r="A1030" s="62" t="s">
        <v>252</v>
      </c>
      <c r="B1030" s="159"/>
      <c r="C1030" s="159">
        <v>0</v>
      </c>
      <c r="D1030" s="159">
        <f t="shared" si="17"/>
        <v>0</v>
      </c>
    </row>
    <row r="1031" s="149" customFormat="1" hidden="1" customHeight="1" spans="1:4">
      <c r="A1031" s="62" t="s">
        <v>1007</v>
      </c>
      <c r="B1031" s="159"/>
      <c r="C1031" s="159">
        <v>0</v>
      </c>
      <c r="D1031" s="159">
        <f t="shared" si="17"/>
        <v>0</v>
      </c>
    </row>
    <row r="1032" s="149" customFormat="1" hidden="1" customHeight="1" spans="1:4">
      <c r="A1032" s="62" t="s">
        <v>1017</v>
      </c>
      <c r="B1032" s="159"/>
      <c r="C1032" s="159">
        <v>0</v>
      </c>
      <c r="D1032" s="159">
        <f t="shared" si="17"/>
        <v>0</v>
      </c>
    </row>
    <row r="1033" s="149" customFormat="1" hidden="1" customHeight="1" spans="1:4">
      <c r="A1033" s="62" t="s">
        <v>1018</v>
      </c>
      <c r="B1033" s="159"/>
      <c r="C1033" s="159">
        <v>0</v>
      </c>
      <c r="D1033" s="159">
        <f t="shared" si="17"/>
        <v>0</v>
      </c>
    </row>
    <row r="1034" s="151" customFormat="1" hidden="1" customHeight="1" spans="1:4">
      <c r="A1034" s="61" t="s">
        <v>1019</v>
      </c>
      <c r="B1034" s="158">
        <f>SUM(B1035:B1038)</f>
        <v>0</v>
      </c>
      <c r="C1034" s="159">
        <v>0</v>
      </c>
      <c r="D1034" s="158">
        <f t="shared" si="17"/>
        <v>0</v>
      </c>
    </row>
    <row r="1035" s="149" customFormat="1" hidden="1" customHeight="1" spans="1:4">
      <c r="A1035" s="62" t="s">
        <v>1020</v>
      </c>
      <c r="B1035" s="159"/>
      <c r="C1035" s="159">
        <v>0</v>
      </c>
      <c r="D1035" s="159">
        <f t="shared" si="17"/>
        <v>0</v>
      </c>
    </row>
    <row r="1036" s="149" customFormat="1" hidden="1" customHeight="1" spans="1:4">
      <c r="A1036" s="62" t="s">
        <v>1021</v>
      </c>
      <c r="B1036" s="159">
        <v>0</v>
      </c>
      <c r="C1036" s="159">
        <v>0</v>
      </c>
      <c r="D1036" s="159">
        <f t="shared" si="17"/>
        <v>0</v>
      </c>
    </row>
    <row r="1037" s="149" customFormat="1" hidden="1" customHeight="1" spans="1:4">
      <c r="A1037" s="62" t="s">
        <v>1022</v>
      </c>
      <c r="B1037" s="159"/>
      <c r="C1037" s="159">
        <v>0</v>
      </c>
      <c r="D1037" s="159">
        <f t="shared" si="17"/>
        <v>0</v>
      </c>
    </row>
    <row r="1038" s="149" customFormat="1" hidden="1" customHeight="1" spans="1:4">
      <c r="A1038" s="62" t="s">
        <v>1023</v>
      </c>
      <c r="B1038" s="159"/>
      <c r="C1038" s="159">
        <v>0</v>
      </c>
      <c r="D1038" s="159">
        <f t="shared" si="17"/>
        <v>0</v>
      </c>
    </row>
    <row r="1039" s="151" customFormat="1" hidden="1" customHeight="1" spans="1:4">
      <c r="A1039" s="61" t="s">
        <v>1024</v>
      </c>
      <c r="B1039" s="158">
        <f>SUM(B1040:B1041)</f>
        <v>0</v>
      </c>
      <c r="C1039" s="159">
        <v>0</v>
      </c>
      <c r="D1039" s="158">
        <f t="shared" si="17"/>
        <v>0</v>
      </c>
    </row>
    <row r="1040" s="149" customFormat="1" hidden="1" customHeight="1" spans="1:4">
      <c r="A1040" s="62" t="s">
        <v>1025</v>
      </c>
      <c r="B1040" s="159"/>
      <c r="C1040" s="159">
        <v>0</v>
      </c>
      <c r="D1040" s="159">
        <f t="shared" si="17"/>
        <v>0</v>
      </c>
    </row>
    <row r="1041" s="149" customFormat="1" hidden="1" customHeight="1" spans="1:4">
      <c r="A1041" s="62" t="s">
        <v>1026</v>
      </c>
      <c r="B1041" s="159"/>
      <c r="C1041" s="159">
        <v>0</v>
      </c>
      <c r="D1041" s="159">
        <f t="shared" si="17"/>
        <v>0</v>
      </c>
    </row>
    <row r="1042" s="151" customFormat="1" customHeight="1" spans="1:4">
      <c r="A1042" s="61" t="s">
        <v>1027</v>
      </c>
      <c r="B1042" s="158">
        <f>SUM(B1043,B1053,B1069,B1074,B1085,B1092,B1100)</f>
        <v>1970</v>
      </c>
      <c r="C1042" s="158">
        <f>SUM(C1043,C1053,C1069,C1074,C1085,C1092,C1100)</f>
        <v>367</v>
      </c>
      <c r="D1042" s="158">
        <f t="shared" si="17"/>
        <v>2337</v>
      </c>
    </row>
    <row r="1043" s="151" customFormat="1" customHeight="1" spans="1:4">
      <c r="A1043" s="61" t="s">
        <v>1028</v>
      </c>
      <c r="B1043" s="158">
        <f>SUM(B1044:B1052)</f>
        <v>951</v>
      </c>
      <c r="C1043" s="158">
        <f>SUM(C1044:C1052)</f>
        <v>-110</v>
      </c>
      <c r="D1043" s="158">
        <f t="shared" si="17"/>
        <v>841</v>
      </c>
    </row>
    <row r="1044" s="149" customFormat="1" customHeight="1" spans="1:4">
      <c r="A1044" s="62" t="s">
        <v>250</v>
      </c>
      <c r="B1044" s="159">
        <v>871</v>
      </c>
      <c r="C1044" s="159">
        <v>-119</v>
      </c>
      <c r="D1044" s="159">
        <f t="shared" si="17"/>
        <v>752</v>
      </c>
    </row>
    <row r="1045" s="149" customFormat="1" customHeight="1" spans="1:4">
      <c r="A1045" s="62" t="s">
        <v>251</v>
      </c>
      <c r="B1045" s="159"/>
      <c r="C1045" s="159">
        <v>0</v>
      </c>
      <c r="D1045" s="159">
        <f t="shared" si="17"/>
        <v>0</v>
      </c>
    </row>
    <row r="1046" s="149" customFormat="1" customHeight="1" spans="1:4">
      <c r="A1046" s="62" t="s">
        <v>252</v>
      </c>
      <c r="B1046" s="159"/>
      <c r="C1046" s="159">
        <v>0</v>
      </c>
      <c r="D1046" s="159">
        <f t="shared" si="17"/>
        <v>0</v>
      </c>
    </row>
    <row r="1047" s="149" customFormat="1" customHeight="1" spans="1:4">
      <c r="A1047" s="62" t="s">
        <v>1029</v>
      </c>
      <c r="B1047" s="159"/>
      <c r="C1047" s="159">
        <v>0</v>
      </c>
      <c r="D1047" s="159">
        <f t="shared" si="17"/>
        <v>0</v>
      </c>
    </row>
    <row r="1048" s="149" customFormat="1" customHeight="1" spans="1:4">
      <c r="A1048" s="62" t="s">
        <v>1030</v>
      </c>
      <c r="B1048" s="159"/>
      <c r="C1048" s="159">
        <v>0</v>
      </c>
      <c r="D1048" s="159">
        <f t="shared" si="17"/>
        <v>0</v>
      </c>
    </row>
    <row r="1049" s="149" customFormat="1" customHeight="1" spans="1:4">
      <c r="A1049" s="62" t="s">
        <v>1031</v>
      </c>
      <c r="B1049" s="159"/>
      <c r="C1049" s="159">
        <v>0</v>
      </c>
      <c r="D1049" s="159">
        <f t="shared" si="17"/>
        <v>0</v>
      </c>
    </row>
    <row r="1050" s="149" customFormat="1" customHeight="1" spans="1:4">
      <c r="A1050" s="62" t="s">
        <v>1032</v>
      </c>
      <c r="B1050" s="159"/>
      <c r="C1050" s="159">
        <v>0</v>
      </c>
      <c r="D1050" s="159">
        <f t="shared" si="17"/>
        <v>0</v>
      </c>
    </row>
    <row r="1051" s="149" customFormat="1" customHeight="1" spans="1:4">
      <c r="A1051" s="62" t="s">
        <v>1033</v>
      </c>
      <c r="B1051" s="159"/>
      <c r="C1051" s="159">
        <v>0</v>
      </c>
      <c r="D1051" s="159">
        <f t="shared" si="17"/>
        <v>0</v>
      </c>
    </row>
    <row r="1052" s="149" customFormat="1" customHeight="1" spans="1:4">
      <c r="A1052" s="62" t="s">
        <v>1034</v>
      </c>
      <c r="B1052" s="159">
        <v>80</v>
      </c>
      <c r="C1052" s="159">
        <v>9</v>
      </c>
      <c r="D1052" s="159">
        <f t="shared" si="17"/>
        <v>89</v>
      </c>
    </row>
    <row r="1053" s="151" customFormat="1" customHeight="1" spans="1:4">
      <c r="A1053" s="61" t="s">
        <v>1035</v>
      </c>
      <c r="B1053" s="158">
        <f>SUM(B1054:B1068)</f>
        <v>330</v>
      </c>
      <c r="C1053" s="158">
        <f>SUM(C1054:C1068)</f>
        <v>81</v>
      </c>
      <c r="D1053" s="158">
        <f t="shared" si="17"/>
        <v>411</v>
      </c>
    </row>
    <row r="1054" s="149" customFormat="1" customHeight="1" spans="1:4">
      <c r="A1054" s="62" t="s">
        <v>250</v>
      </c>
      <c r="B1054" s="159">
        <v>330</v>
      </c>
      <c r="C1054" s="159">
        <v>-42</v>
      </c>
      <c r="D1054" s="159">
        <f t="shared" si="17"/>
        <v>288</v>
      </c>
    </row>
    <row r="1055" s="149" customFormat="1" customHeight="1" spans="1:4">
      <c r="A1055" s="62" t="s">
        <v>251</v>
      </c>
      <c r="B1055" s="159">
        <v>0</v>
      </c>
      <c r="C1055" s="159">
        <v>123</v>
      </c>
      <c r="D1055" s="159">
        <f t="shared" si="17"/>
        <v>123</v>
      </c>
    </row>
    <row r="1056" s="149" customFormat="1" customHeight="1" spans="1:4">
      <c r="A1056" s="62" t="s">
        <v>252</v>
      </c>
      <c r="B1056" s="159"/>
      <c r="C1056" s="159">
        <v>0</v>
      </c>
      <c r="D1056" s="159">
        <f t="shared" si="17"/>
        <v>0</v>
      </c>
    </row>
    <row r="1057" s="149" customFormat="1" customHeight="1" spans="1:4">
      <c r="A1057" s="62" t="s">
        <v>1036</v>
      </c>
      <c r="B1057" s="159"/>
      <c r="C1057" s="159">
        <v>0</v>
      </c>
      <c r="D1057" s="159">
        <f t="shared" si="17"/>
        <v>0</v>
      </c>
    </row>
    <row r="1058" s="149" customFormat="1" customHeight="1" spans="1:4">
      <c r="A1058" s="62" t="s">
        <v>1037</v>
      </c>
      <c r="B1058" s="159"/>
      <c r="C1058" s="159">
        <v>0</v>
      </c>
      <c r="D1058" s="159">
        <f t="shared" si="17"/>
        <v>0</v>
      </c>
    </row>
    <row r="1059" s="149" customFormat="1" customHeight="1" spans="1:4">
      <c r="A1059" s="62" t="s">
        <v>1038</v>
      </c>
      <c r="B1059" s="159"/>
      <c r="C1059" s="159">
        <v>0</v>
      </c>
      <c r="D1059" s="159">
        <f t="shared" si="17"/>
        <v>0</v>
      </c>
    </row>
    <row r="1060" s="149" customFormat="1" ht="30" spans="1:4">
      <c r="A1060" s="63" t="s">
        <v>1039</v>
      </c>
      <c r="B1060" s="159"/>
      <c r="C1060" s="159">
        <v>0</v>
      </c>
      <c r="D1060" s="159">
        <f t="shared" si="17"/>
        <v>0</v>
      </c>
    </row>
    <row r="1061" s="149" customFormat="1" customHeight="1" spans="1:4">
      <c r="A1061" s="62" t="s">
        <v>1040</v>
      </c>
      <c r="B1061" s="159"/>
      <c r="C1061" s="159">
        <v>0</v>
      </c>
      <c r="D1061" s="159">
        <f t="shared" si="17"/>
        <v>0</v>
      </c>
    </row>
    <row r="1062" s="149" customFormat="1" customHeight="1" spans="1:4">
      <c r="A1062" s="62" t="s">
        <v>1041</v>
      </c>
      <c r="B1062" s="159"/>
      <c r="C1062" s="159">
        <v>0</v>
      </c>
      <c r="D1062" s="159">
        <f t="shared" si="17"/>
        <v>0</v>
      </c>
    </row>
    <row r="1063" s="149" customFormat="1" customHeight="1" spans="1:4">
      <c r="A1063" s="62" t="s">
        <v>1042</v>
      </c>
      <c r="B1063" s="159"/>
      <c r="C1063" s="159">
        <v>0</v>
      </c>
      <c r="D1063" s="159">
        <f t="shared" si="17"/>
        <v>0</v>
      </c>
    </row>
    <row r="1064" s="149" customFormat="1" customHeight="1" spans="1:4">
      <c r="A1064" s="62" t="s">
        <v>1043</v>
      </c>
      <c r="B1064" s="159"/>
      <c r="C1064" s="159">
        <v>0</v>
      </c>
      <c r="D1064" s="159">
        <f t="shared" si="17"/>
        <v>0</v>
      </c>
    </row>
    <row r="1065" s="149" customFormat="1" customHeight="1" spans="1:4">
      <c r="A1065" s="62" t="s">
        <v>1044</v>
      </c>
      <c r="B1065" s="159"/>
      <c r="C1065" s="159">
        <v>0</v>
      </c>
      <c r="D1065" s="159">
        <f t="shared" si="17"/>
        <v>0</v>
      </c>
    </row>
    <row r="1066" s="149" customFormat="1" customHeight="1" spans="1:4">
      <c r="A1066" s="62" t="s">
        <v>1045</v>
      </c>
      <c r="B1066" s="159"/>
      <c r="C1066" s="159">
        <v>0</v>
      </c>
      <c r="D1066" s="159">
        <f t="shared" si="17"/>
        <v>0</v>
      </c>
    </row>
    <row r="1067" s="149" customFormat="1" customHeight="1" spans="1:4">
      <c r="A1067" s="62" t="s">
        <v>1046</v>
      </c>
      <c r="B1067" s="159"/>
      <c r="C1067" s="159">
        <v>0</v>
      </c>
      <c r="D1067" s="159">
        <f t="shared" si="17"/>
        <v>0</v>
      </c>
    </row>
    <row r="1068" s="149" customFormat="1" customHeight="1" spans="1:4">
      <c r="A1068" s="62" t="s">
        <v>1047</v>
      </c>
      <c r="B1068" s="159"/>
      <c r="C1068" s="159">
        <v>0</v>
      </c>
      <c r="D1068" s="159">
        <f t="shared" si="17"/>
        <v>0</v>
      </c>
    </row>
    <row r="1069" s="151" customFormat="1" customHeight="1" spans="1:4">
      <c r="A1069" s="61" t="s">
        <v>1048</v>
      </c>
      <c r="B1069" s="158">
        <f>SUM(B1070:B1073)</f>
        <v>0</v>
      </c>
      <c r="C1069" s="159">
        <v>0</v>
      </c>
      <c r="D1069" s="158">
        <f t="shared" si="17"/>
        <v>0</v>
      </c>
    </row>
    <row r="1070" s="149" customFormat="1" customHeight="1" spans="1:4">
      <c r="A1070" s="62" t="s">
        <v>250</v>
      </c>
      <c r="B1070" s="159"/>
      <c r="C1070" s="159">
        <v>0</v>
      </c>
      <c r="D1070" s="159">
        <f t="shared" si="17"/>
        <v>0</v>
      </c>
    </row>
    <row r="1071" s="149" customFormat="1" customHeight="1" spans="1:4">
      <c r="A1071" s="62" t="s">
        <v>251</v>
      </c>
      <c r="B1071" s="159"/>
      <c r="C1071" s="159">
        <v>0</v>
      </c>
      <c r="D1071" s="159">
        <f t="shared" si="17"/>
        <v>0</v>
      </c>
    </row>
    <row r="1072" s="149" customFormat="1" customHeight="1" spans="1:4">
      <c r="A1072" s="62" t="s">
        <v>252</v>
      </c>
      <c r="B1072" s="159"/>
      <c r="C1072" s="159">
        <v>0</v>
      </c>
      <c r="D1072" s="159">
        <f t="shared" si="17"/>
        <v>0</v>
      </c>
    </row>
    <row r="1073" s="149" customFormat="1" customHeight="1" spans="1:4">
      <c r="A1073" s="62" t="s">
        <v>1049</v>
      </c>
      <c r="B1073" s="159"/>
      <c r="C1073" s="159">
        <v>0</v>
      </c>
      <c r="D1073" s="159">
        <f t="shared" si="17"/>
        <v>0</v>
      </c>
    </row>
    <row r="1074" s="151" customFormat="1" customHeight="1" spans="1:4">
      <c r="A1074" s="61" t="s">
        <v>1050</v>
      </c>
      <c r="B1074" s="158">
        <f>SUM(B1075:B1084)</f>
        <v>689</v>
      </c>
      <c r="C1074" s="158">
        <f>SUM(C1075:C1084)</f>
        <v>396</v>
      </c>
      <c r="D1074" s="158">
        <f t="shared" si="17"/>
        <v>1085</v>
      </c>
    </row>
    <row r="1075" s="149" customFormat="1" customHeight="1" spans="1:4">
      <c r="A1075" s="62" t="s">
        <v>250</v>
      </c>
      <c r="B1075" s="159">
        <v>168</v>
      </c>
      <c r="C1075" s="159">
        <v>-31</v>
      </c>
      <c r="D1075" s="159">
        <f t="shared" si="17"/>
        <v>137</v>
      </c>
    </row>
    <row r="1076" s="149" customFormat="1" customHeight="1" spans="1:4">
      <c r="A1076" s="62" t="s">
        <v>251</v>
      </c>
      <c r="B1076" s="159">
        <v>100</v>
      </c>
      <c r="C1076" s="159">
        <v>66</v>
      </c>
      <c r="D1076" s="159">
        <f t="shared" si="17"/>
        <v>166</v>
      </c>
    </row>
    <row r="1077" s="149" customFormat="1" customHeight="1" spans="1:4">
      <c r="A1077" s="62" t="s">
        <v>252</v>
      </c>
      <c r="B1077" s="159"/>
      <c r="C1077" s="159">
        <v>0</v>
      </c>
      <c r="D1077" s="159">
        <f t="shared" si="17"/>
        <v>0</v>
      </c>
    </row>
    <row r="1078" s="149" customFormat="1" customHeight="1" spans="1:4">
      <c r="A1078" s="62" t="s">
        <v>1051</v>
      </c>
      <c r="B1078" s="159"/>
      <c r="C1078" s="159">
        <v>0</v>
      </c>
      <c r="D1078" s="159">
        <f t="shared" si="17"/>
        <v>0</v>
      </c>
    </row>
    <row r="1079" s="149" customFormat="1" customHeight="1" spans="1:4">
      <c r="A1079" s="62" t="s">
        <v>1052</v>
      </c>
      <c r="B1079" s="159"/>
      <c r="C1079" s="159">
        <v>0</v>
      </c>
      <c r="D1079" s="159">
        <f t="shared" si="17"/>
        <v>0</v>
      </c>
    </row>
    <row r="1080" s="149" customFormat="1" customHeight="1" spans="1:4">
      <c r="A1080" s="62" t="s">
        <v>1053</v>
      </c>
      <c r="B1080" s="159"/>
      <c r="C1080" s="159">
        <v>0</v>
      </c>
      <c r="D1080" s="159">
        <f t="shared" si="17"/>
        <v>0</v>
      </c>
    </row>
    <row r="1081" s="149" customFormat="1" customHeight="1" spans="1:4">
      <c r="A1081" s="62" t="s">
        <v>1054</v>
      </c>
      <c r="B1081" s="159"/>
      <c r="C1081" s="159">
        <v>0</v>
      </c>
      <c r="D1081" s="159">
        <f t="shared" si="17"/>
        <v>0</v>
      </c>
    </row>
    <row r="1082" s="149" customFormat="1" customHeight="1" spans="1:4">
      <c r="A1082" s="62" t="s">
        <v>1055</v>
      </c>
      <c r="B1082" s="159">
        <v>50</v>
      </c>
      <c r="C1082" s="159">
        <v>402</v>
      </c>
      <c r="D1082" s="159">
        <f t="shared" si="17"/>
        <v>452</v>
      </c>
    </row>
    <row r="1083" s="149" customFormat="1" customHeight="1" spans="1:4">
      <c r="A1083" s="62" t="s">
        <v>259</v>
      </c>
      <c r="B1083" s="159">
        <v>371</v>
      </c>
      <c r="C1083" s="159">
        <v>-41</v>
      </c>
      <c r="D1083" s="159">
        <f t="shared" si="17"/>
        <v>330</v>
      </c>
    </row>
    <row r="1084" s="149" customFormat="1" customHeight="1" spans="1:4">
      <c r="A1084" s="62" t="s">
        <v>1056</v>
      </c>
      <c r="B1084" s="159"/>
      <c r="C1084" s="159">
        <v>0</v>
      </c>
      <c r="D1084" s="159">
        <f t="shared" si="17"/>
        <v>0</v>
      </c>
    </row>
    <row r="1085" s="151" customFormat="1" hidden="1" customHeight="1" spans="1:4">
      <c r="A1085" s="61" t="s">
        <v>1057</v>
      </c>
      <c r="B1085" s="158">
        <f>SUM(B1086:B1091)</f>
        <v>0</v>
      </c>
      <c r="C1085" s="159">
        <v>0</v>
      </c>
      <c r="D1085" s="158">
        <f t="shared" si="17"/>
        <v>0</v>
      </c>
    </row>
    <row r="1086" s="149" customFormat="1" hidden="1" customHeight="1" spans="1:4">
      <c r="A1086" s="62" t="s">
        <v>250</v>
      </c>
      <c r="B1086" s="159"/>
      <c r="C1086" s="159">
        <v>0</v>
      </c>
      <c r="D1086" s="159">
        <f t="shared" si="17"/>
        <v>0</v>
      </c>
    </row>
    <row r="1087" s="149" customFormat="1" hidden="1" customHeight="1" spans="1:4">
      <c r="A1087" s="62" t="s">
        <v>251</v>
      </c>
      <c r="B1087" s="159"/>
      <c r="C1087" s="159">
        <v>0</v>
      </c>
      <c r="D1087" s="159">
        <f t="shared" si="17"/>
        <v>0</v>
      </c>
    </row>
    <row r="1088" s="149" customFormat="1" hidden="1" customHeight="1" spans="1:4">
      <c r="A1088" s="62" t="s">
        <v>252</v>
      </c>
      <c r="B1088" s="159"/>
      <c r="C1088" s="159">
        <v>0</v>
      </c>
      <c r="D1088" s="159">
        <f t="shared" si="17"/>
        <v>0</v>
      </c>
    </row>
    <row r="1089" s="149" customFormat="1" hidden="1" customHeight="1" spans="1:4">
      <c r="A1089" s="62" t="s">
        <v>1058</v>
      </c>
      <c r="B1089" s="159"/>
      <c r="C1089" s="159">
        <v>0</v>
      </c>
      <c r="D1089" s="159">
        <f t="shared" si="17"/>
        <v>0</v>
      </c>
    </row>
    <row r="1090" s="149" customFormat="1" hidden="1" customHeight="1" spans="1:4">
      <c r="A1090" s="62" t="s">
        <v>1059</v>
      </c>
      <c r="B1090" s="159"/>
      <c r="C1090" s="159">
        <v>0</v>
      </c>
      <c r="D1090" s="159">
        <f t="shared" si="17"/>
        <v>0</v>
      </c>
    </row>
    <row r="1091" s="149" customFormat="1" hidden="1" customHeight="1" spans="1:4">
      <c r="A1091" s="62" t="s">
        <v>1060</v>
      </c>
      <c r="B1091" s="159"/>
      <c r="C1091" s="159">
        <v>0</v>
      </c>
      <c r="D1091" s="159">
        <f t="shared" si="17"/>
        <v>0</v>
      </c>
    </row>
    <row r="1092" s="151" customFormat="1" hidden="1" customHeight="1" spans="1:4">
      <c r="A1092" s="61" t="s">
        <v>1061</v>
      </c>
      <c r="B1092" s="158">
        <f>SUM(B1093:B1099)</f>
        <v>0</v>
      </c>
      <c r="C1092" s="159">
        <v>0</v>
      </c>
      <c r="D1092" s="158">
        <f t="shared" si="17"/>
        <v>0</v>
      </c>
    </row>
    <row r="1093" s="149" customFormat="1" hidden="1" customHeight="1" spans="1:4">
      <c r="A1093" s="62" t="s">
        <v>250</v>
      </c>
      <c r="B1093" s="159"/>
      <c r="C1093" s="159">
        <v>0</v>
      </c>
      <c r="D1093" s="159">
        <f t="shared" ref="D1093:D1156" si="18">SUM(B1093:C1093)</f>
        <v>0</v>
      </c>
    </row>
    <row r="1094" s="149" customFormat="1" hidden="1" customHeight="1" spans="1:4">
      <c r="A1094" s="62" t="s">
        <v>251</v>
      </c>
      <c r="B1094" s="159"/>
      <c r="C1094" s="159">
        <v>0</v>
      </c>
      <c r="D1094" s="159">
        <f t="shared" si="18"/>
        <v>0</v>
      </c>
    </row>
    <row r="1095" s="149" customFormat="1" hidden="1" customHeight="1" spans="1:4">
      <c r="A1095" s="62" t="s">
        <v>252</v>
      </c>
      <c r="B1095" s="159"/>
      <c r="C1095" s="159">
        <v>0</v>
      </c>
      <c r="D1095" s="159">
        <f t="shared" si="18"/>
        <v>0</v>
      </c>
    </row>
    <row r="1096" s="149" customFormat="1" hidden="1" customHeight="1" spans="1:4">
      <c r="A1096" s="62" t="s">
        <v>1062</v>
      </c>
      <c r="B1096" s="159"/>
      <c r="C1096" s="159">
        <v>0</v>
      </c>
      <c r="D1096" s="159">
        <f t="shared" si="18"/>
        <v>0</v>
      </c>
    </row>
    <row r="1097" s="149" customFormat="1" hidden="1" customHeight="1" spans="1:4">
      <c r="A1097" s="62" t="s">
        <v>1063</v>
      </c>
      <c r="B1097" s="159"/>
      <c r="C1097" s="159">
        <v>0</v>
      </c>
      <c r="D1097" s="159">
        <f t="shared" si="18"/>
        <v>0</v>
      </c>
    </row>
    <row r="1098" s="149" customFormat="1" hidden="1" customHeight="1" spans="1:4">
      <c r="A1098" s="62" t="s">
        <v>1064</v>
      </c>
      <c r="B1098" s="159"/>
      <c r="C1098" s="159">
        <v>0</v>
      </c>
      <c r="D1098" s="159">
        <f t="shared" si="18"/>
        <v>0</v>
      </c>
    </row>
    <row r="1099" s="149" customFormat="1" hidden="1" customHeight="1" spans="1:4">
      <c r="A1099" s="62" t="s">
        <v>1065</v>
      </c>
      <c r="B1099" s="159"/>
      <c r="C1099" s="159">
        <v>0</v>
      </c>
      <c r="D1099" s="159">
        <f t="shared" si="18"/>
        <v>0</v>
      </c>
    </row>
    <row r="1100" s="151" customFormat="1" hidden="1" customHeight="1" spans="1:4">
      <c r="A1100" s="61" t="s">
        <v>1066</v>
      </c>
      <c r="B1100" s="158">
        <f>SUM(B1101:B1105)</f>
        <v>0</v>
      </c>
      <c r="C1100" s="159">
        <v>0</v>
      </c>
      <c r="D1100" s="158">
        <f t="shared" si="18"/>
        <v>0</v>
      </c>
    </row>
    <row r="1101" s="149" customFormat="1" hidden="1" customHeight="1" spans="1:4">
      <c r="A1101" s="62" t="s">
        <v>1067</v>
      </c>
      <c r="B1101" s="159"/>
      <c r="C1101" s="159">
        <v>0</v>
      </c>
      <c r="D1101" s="159">
        <f t="shared" si="18"/>
        <v>0</v>
      </c>
    </row>
    <row r="1102" s="149" customFormat="1" hidden="1" customHeight="1" spans="1:4">
      <c r="A1102" s="62" t="s">
        <v>1068</v>
      </c>
      <c r="B1102" s="159"/>
      <c r="C1102" s="159">
        <v>0</v>
      </c>
      <c r="D1102" s="159">
        <f t="shared" si="18"/>
        <v>0</v>
      </c>
    </row>
    <row r="1103" s="149" customFormat="1" hidden="1" customHeight="1" spans="1:4">
      <c r="A1103" s="62" t="s">
        <v>1069</v>
      </c>
      <c r="B1103" s="159"/>
      <c r="C1103" s="159">
        <v>0</v>
      </c>
      <c r="D1103" s="159">
        <f t="shared" si="18"/>
        <v>0</v>
      </c>
    </row>
    <row r="1104" s="149" customFormat="1" hidden="1" customHeight="1" spans="1:4">
      <c r="A1104" s="62" t="s">
        <v>1070</v>
      </c>
      <c r="B1104" s="159"/>
      <c r="C1104" s="159">
        <v>0</v>
      </c>
      <c r="D1104" s="159">
        <f t="shared" si="18"/>
        <v>0</v>
      </c>
    </row>
    <row r="1105" s="149" customFormat="1" hidden="1" customHeight="1" spans="1:4">
      <c r="A1105" s="62" t="s">
        <v>1071</v>
      </c>
      <c r="B1105" s="159"/>
      <c r="C1105" s="159">
        <v>0</v>
      </c>
      <c r="D1105" s="159">
        <f t="shared" si="18"/>
        <v>0</v>
      </c>
    </row>
    <row r="1106" s="151" customFormat="1" customHeight="1" spans="1:4">
      <c r="A1106" s="61" t="s">
        <v>1072</v>
      </c>
      <c r="B1106" s="158">
        <f>SUM(B1107,B1117,B1123)</f>
        <v>626</v>
      </c>
      <c r="C1106" s="158">
        <f>SUM(C1107,C1117,C1123)</f>
        <v>131</v>
      </c>
      <c r="D1106" s="158">
        <f t="shared" si="18"/>
        <v>757</v>
      </c>
    </row>
    <row r="1107" s="151" customFormat="1" customHeight="1" spans="1:4">
      <c r="A1107" s="61" t="s">
        <v>1073</v>
      </c>
      <c r="B1107" s="158">
        <f>SUM(B1108:B1116)</f>
        <v>289</v>
      </c>
      <c r="C1107" s="158">
        <f>SUM(C1108:C1116)</f>
        <v>285</v>
      </c>
      <c r="D1107" s="158">
        <f t="shared" si="18"/>
        <v>574</v>
      </c>
    </row>
    <row r="1108" s="149" customFormat="1" customHeight="1" spans="1:4">
      <c r="A1108" s="62" t="s">
        <v>250</v>
      </c>
      <c r="B1108" s="159">
        <v>189</v>
      </c>
      <c r="C1108" s="159">
        <v>57</v>
      </c>
      <c r="D1108" s="159">
        <f t="shared" si="18"/>
        <v>246</v>
      </c>
    </row>
    <row r="1109" s="149" customFormat="1" customHeight="1" spans="1:4">
      <c r="A1109" s="62" t="s">
        <v>251</v>
      </c>
      <c r="B1109" s="159"/>
      <c r="C1109" s="159">
        <v>0</v>
      </c>
      <c r="D1109" s="159">
        <f t="shared" si="18"/>
        <v>0</v>
      </c>
    </row>
    <row r="1110" s="149" customFormat="1" customHeight="1" spans="1:4">
      <c r="A1110" s="62" t="s">
        <v>252</v>
      </c>
      <c r="B1110" s="159"/>
      <c r="C1110" s="159">
        <v>0</v>
      </c>
      <c r="D1110" s="159">
        <f t="shared" si="18"/>
        <v>0</v>
      </c>
    </row>
    <row r="1111" s="149" customFormat="1" customHeight="1" spans="1:4">
      <c r="A1111" s="62" t="s">
        <v>1074</v>
      </c>
      <c r="B1111" s="159"/>
      <c r="C1111" s="159">
        <v>0</v>
      </c>
      <c r="D1111" s="159">
        <f t="shared" si="18"/>
        <v>0</v>
      </c>
    </row>
    <row r="1112" s="149" customFormat="1" customHeight="1" spans="1:4">
      <c r="A1112" s="62" t="s">
        <v>1075</v>
      </c>
      <c r="B1112" s="159"/>
      <c r="C1112" s="159">
        <v>0</v>
      </c>
      <c r="D1112" s="159">
        <f t="shared" si="18"/>
        <v>0</v>
      </c>
    </row>
    <row r="1113" s="149" customFormat="1" customHeight="1" spans="1:4">
      <c r="A1113" s="62" t="s">
        <v>1076</v>
      </c>
      <c r="B1113" s="159"/>
      <c r="C1113" s="159">
        <v>0</v>
      </c>
      <c r="D1113" s="159">
        <f t="shared" si="18"/>
        <v>0</v>
      </c>
    </row>
    <row r="1114" s="149" customFormat="1" customHeight="1" spans="1:4">
      <c r="A1114" s="62" t="s">
        <v>1077</v>
      </c>
      <c r="B1114" s="159"/>
      <c r="C1114" s="159">
        <v>0</v>
      </c>
      <c r="D1114" s="159">
        <f t="shared" si="18"/>
        <v>0</v>
      </c>
    </row>
    <row r="1115" s="149" customFormat="1" customHeight="1" spans="1:4">
      <c r="A1115" s="62" t="s">
        <v>259</v>
      </c>
      <c r="B1115" s="159"/>
      <c r="C1115" s="159">
        <v>0</v>
      </c>
      <c r="D1115" s="159">
        <f t="shared" si="18"/>
        <v>0</v>
      </c>
    </row>
    <row r="1116" s="149" customFormat="1" customHeight="1" spans="1:4">
      <c r="A1116" s="62" t="s">
        <v>1078</v>
      </c>
      <c r="B1116" s="159">
        <v>100</v>
      </c>
      <c r="C1116" s="159">
        <f>228</f>
        <v>228</v>
      </c>
      <c r="D1116" s="159">
        <f t="shared" si="18"/>
        <v>328</v>
      </c>
    </row>
    <row r="1117" s="151" customFormat="1" customHeight="1" spans="1:4">
      <c r="A1117" s="61" t="s">
        <v>1079</v>
      </c>
      <c r="B1117" s="158">
        <f>SUM(B1118:B1122)</f>
        <v>337</v>
      </c>
      <c r="C1117" s="158">
        <f>SUM(C1118:C1122)</f>
        <v>-181</v>
      </c>
      <c r="D1117" s="158">
        <f t="shared" si="18"/>
        <v>156</v>
      </c>
    </row>
    <row r="1118" s="149" customFormat="1" customHeight="1" spans="1:4">
      <c r="A1118" s="62" t="s">
        <v>250</v>
      </c>
      <c r="B1118" s="159"/>
      <c r="C1118" s="159">
        <v>0</v>
      </c>
      <c r="D1118" s="159">
        <f t="shared" si="18"/>
        <v>0</v>
      </c>
    </row>
    <row r="1119" s="149" customFormat="1" customHeight="1" spans="1:4">
      <c r="A1119" s="62" t="s">
        <v>251</v>
      </c>
      <c r="B1119" s="159"/>
      <c r="C1119" s="159">
        <v>0</v>
      </c>
      <c r="D1119" s="159">
        <f t="shared" si="18"/>
        <v>0</v>
      </c>
    </row>
    <row r="1120" s="149" customFormat="1" customHeight="1" spans="1:4">
      <c r="A1120" s="62" t="s">
        <v>252</v>
      </c>
      <c r="B1120" s="159"/>
      <c r="C1120" s="159">
        <v>0</v>
      </c>
      <c r="D1120" s="159">
        <f t="shared" si="18"/>
        <v>0</v>
      </c>
    </row>
    <row r="1121" s="149" customFormat="1" customHeight="1" spans="1:4">
      <c r="A1121" s="62" t="s">
        <v>1080</v>
      </c>
      <c r="B1121" s="159"/>
      <c r="C1121" s="159">
        <v>0</v>
      </c>
      <c r="D1121" s="159">
        <f t="shared" si="18"/>
        <v>0</v>
      </c>
    </row>
    <row r="1122" s="149" customFormat="1" customHeight="1" spans="1:4">
      <c r="A1122" s="62" t="s">
        <v>1081</v>
      </c>
      <c r="B1122" s="159">
        <v>337</v>
      </c>
      <c r="C1122" s="159">
        <v>-181</v>
      </c>
      <c r="D1122" s="159">
        <f t="shared" si="18"/>
        <v>156</v>
      </c>
    </row>
    <row r="1123" s="151" customFormat="1" customHeight="1" spans="1:4">
      <c r="A1123" s="61" t="s">
        <v>1082</v>
      </c>
      <c r="B1123" s="158">
        <f>SUM(B1124:B1125)</f>
        <v>0</v>
      </c>
      <c r="C1123" s="159">
        <f>SUM(C1124:C1125)</f>
        <v>27</v>
      </c>
      <c r="D1123" s="158">
        <f t="shared" si="18"/>
        <v>27</v>
      </c>
    </row>
    <row r="1124" s="149" customFormat="1" customHeight="1" spans="1:4">
      <c r="A1124" s="62" t="s">
        <v>1083</v>
      </c>
      <c r="B1124" s="159">
        <v>0</v>
      </c>
      <c r="C1124" s="159">
        <v>0</v>
      </c>
      <c r="D1124" s="159">
        <f t="shared" si="18"/>
        <v>0</v>
      </c>
    </row>
    <row r="1125" s="149" customFormat="1" customHeight="1" spans="1:4">
      <c r="A1125" s="62" t="s">
        <v>1084</v>
      </c>
      <c r="B1125" s="159">
        <v>0</v>
      </c>
      <c r="C1125" s="159">
        <v>27</v>
      </c>
      <c r="D1125" s="159">
        <f t="shared" si="18"/>
        <v>27</v>
      </c>
    </row>
    <row r="1126" s="151" customFormat="1" customHeight="1" spans="1:4">
      <c r="A1126" s="61" t="s">
        <v>1085</v>
      </c>
      <c r="B1126" s="158">
        <f>SUM(B1127,B1134,B1144,B1150,B1153)</f>
        <v>150</v>
      </c>
      <c r="C1126" s="159">
        <f>SUM(C1127,C1134,C1144,C1150,C1153)</f>
        <v>0</v>
      </c>
      <c r="D1126" s="158">
        <f t="shared" si="18"/>
        <v>150</v>
      </c>
    </row>
    <row r="1127" s="151" customFormat="1" hidden="1" customHeight="1" spans="1:4">
      <c r="A1127" s="61" t="s">
        <v>1086</v>
      </c>
      <c r="B1127" s="158">
        <f>SUM(B1128:B1133)</f>
        <v>0</v>
      </c>
      <c r="C1127" s="159">
        <v>0</v>
      </c>
      <c r="D1127" s="158">
        <f t="shared" si="18"/>
        <v>0</v>
      </c>
    </row>
    <row r="1128" s="149" customFormat="1" hidden="1" customHeight="1" spans="1:4">
      <c r="A1128" s="62" t="s">
        <v>250</v>
      </c>
      <c r="B1128" s="159"/>
      <c r="C1128" s="159">
        <v>0</v>
      </c>
      <c r="D1128" s="159">
        <f t="shared" si="18"/>
        <v>0</v>
      </c>
    </row>
    <row r="1129" s="149" customFormat="1" hidden="1" customHeight="1" spans="1:4">
      <c r="A1129" s="62" t="s">
        <v>251</v>
      </c>
      <c r="B1129" s="159"/>
      <c r="C1129" s="159">
        <v>0</v>
      </c>
      <c r="D1129" s="159">
        <f t="shared" si="18"/>
        <v>0</v>
      </c>
    </row>
    <row r="1130" s="149" customFormat="1" hidden="1" customHeight="1" spans="1:4">
      <c r="A1130" s="62" t="s">
        <v>252</v>
      </c>
      <c r="B1130" s="159"/>
      <c r="C1130" s="159">
        <v>0</v>
      </c>
      <c r="D1130" s="159">
        <f t="shared" si="18"/>
        <v>0</v>
      </c>
    </row>
    <row r="1131" s="149" customFormat="1" hidden="1" customHeight="1" spans="1:4">
      <c r="A1131" s="62" t="s">
        <v>1087</v>
      </c>
      <c r="B1131" s="159"/>
      <c r="C1131" s="159">
        <v>0</v>
      </c>
      <c r="D1131" s="159">
        <f t="shared" si="18"/>
        <v>0</v>
      </c>
    </row>
    <row r="1132" s="149" customFormat="1" hidden="1" customHeight="1" spans="1:4">
      <c r="A1132" s="62" t="s">
        <v>259</v>
      </c>
      <c r="B1132" s="159"/>
      <c r="C1132" s="159">
        <v>0</v>
      </c>
      <c r="D1132" s="159">
        <f t="shared" si="18"/>
        <v>0</v>
      </c>
    </row>
    <row r="1133" s="149" customFormat="1" hidden="1" customHeight="1" spans="1:4">
      <c r="A1133" s="62" t="s">
        <v>1088</v>
      </c>
      <c r="B1133" s="159"/>
      <c r="C1133" s="159">
        <v>0</v>
      </c>
      <c r="D1133" s="159">
        <f t="shared" si="18"/>
        <v>0</v>
      </c>
    </row>
    <row r="1134" s="151" customFormat="1" customHeight="1" spans="1:4">
      <c r="A1134" s="61" t="s">
        <v>1089</v>
      </c>
      <c r="B1134" s="158">
        <f>SUM(B1135:B1143)</f>
        <v>50</v>
      </c>
      <c r="C1134" s="158">
        <f>SUM(C1135:C1143)</f>
        <v>-50</v>
      </c>
      <c r="D1134" s="158">
        <f t="shared" si="18"/>
        <v>0</v>
      </c>
    </row>
    <row r="1135" s="149" customFormat="1" customHeight="1" spans="1:4">
      <c r="A1135" s="62" t="s">
        <v>1090</v>
      </c>
      <c r="B1135" s="159"/>
      <c r="C1135" s="159">
        <v>0</v>
      </c>
      <c r="D1135" s="159">
        <f t="shared" si="18"/>
        <v>0</v>
      </c>
    </row>
    <row r="1136" s="149" customFormat="1" customHeight="1" spans="1:4">
      <c r="A1136" s="62" t="s">
        <v>1091</v>
      </c>
      <c r="B1136" s="159"/>
      <c r="C1136" s="159">
        <v>0</v>
      </c>
      <c r="D1136" s="159">
        <f t="shared" si="18"/>
        <v>0</v>
      </c>
    </row>
    <row r="1137" s="149" customFormat="1" customHeight="1" spans="1:4">
      <c r="A1137" s="62" t="s">
        <v>1092</v>
      </c>
      <c r="B1137" s="159"/>
      <c r="C1137" s="159">
        <v>0</v>
      </c>
      <c r="D1137" s="159">
        <f t="shared" si="18"/>
        <v>0</v>
      </c>
    </row>
    <row r="1138" s="149" customFormat="1" customHeight="1" spans="1:4">
      <c r="A1138" s="62" t="s">
        <v>1093</v>
      </c>
      <c r="B1138" s="159"/>
      <c r="C1138" s="159">
        <v>0</v>
      </c>
      <c r="D1138" s="159">
        <f t="shared" si="18"/>
        <v>0</v>
      </c>
    </row>
    <row r="1139" s="149" customFormat="1" customHeight="1" spans="1:4">
      <c r="A1139" s="62" t="s">
        <v>1094</v>
      </c>
      <c r="B1139" s="159"/>
      <c r="C1139" s="159">
        <v>0</v>
      </c>
      <c r="D1139" s="159">
        <f t="shared" si="18"/>
        <v>0</v>
      </c>
    </row>
    <row r="1140" s="149" customFormat="1" customHeight="1" spans="1:4">
      <c r="A1140" s="62" t="s">
        <v>1095</v>
      </c>
      <c r="B1140" s="159"/>
      <c r="C1140" s="159">
        <v>0</v>
      </c>
      <c r="D1140" s="159">
        <f t="shared" si="18"/>
        <v>0</v>
      </c>
    </row>
    <row r="1141" s="149" customFormat="1" customHeight="1" spans="1:4">
      <c r="A1141" s="62" t="s">
        <v>1096</v>
      </c>
      <c r="B1141" s="159"/>
      <c r="C1141" s="159">
        <v>0</v>
      </c>
      <c r="D1141" s="159">
        <f t="shared" si="18"/>
        <v>0</v>
      </c>
    </row>
    <row r="1142" s="149" customFormat="1" customHeight="1" spans="1:4">
      <c r="A1142" s="62" t="s">
        <v>1097</v>
      </c>
      <c r="B1142" s="159"/>
      <c r="C1142" s="159">
        <v>0</v>
      </c>
      <c r="D1142" s="159">
        <f t="shared" si="18"/>
        <v>0</v>
      </c>
    </row>
    <row r="1143" s="149" customFormat="1" customHeight="1" spans="1:4">
      <c r="A1143" s="62" t="s">
        <v>1098</v>
      </c>
      <c r="B1143" s="159">
        <v>50</v>
      </c>
      <c r="C1143" s="159">
        <v>-50</v>
      </c>
      <c r="D1143" s="159">
        <f t="shared" si="18"/>
        <v>0</v>
      </c>
    </row>
    <row r="1144" s="151" customFormat="1" hidden="1" customHeight="1" spans="1:4">
      <c r="A1144" s="61" t="s">
        <v>1099</v>
      </c>
      <c r="B1144" s="158">
        <f>SUM(B1145:B1149)</f>
        <v>0</v>
      </c>
      <c r="C1144" s="159">
        <v>0</v>
      </c>
      <c r="D1144" s="158">
        <f t="shared" si="18"/>
        <v>0</v>
      </c>
    </row>
    <row r="1145" s="149" customFormat="1" hidden="1" customHeight="1" spans="1:4">
      <c r="A1145" s="62" t="s">
        <v>1100</v>
      </c>
      <c r="B1145" s="159"/>
      <c r="C1145" s="159">
        <v>0</v>
      </c>
      <c r="D1145" s="159">
        <f t="shared" si="18"/>
        <v>0</v>
      </c>
    </row>
    <row r="1146" s="149" customFormat="1" hidden="1" customHeight="1" spans="1:4">
      <c r="A1146" s="62" t="s">
        <v>1101</v>
      </c>
      <c r="B1146" s="159">
        <v>0</v>
      </c>
      <c r="C1146" s="159">
        <v>0</v>
      </c>
      <c r="D1146" s="159">
        <f t="shared" si="18"/>
        <v>0</v>
      </c>
    </row>
    <row r="1147" s="149" customFormat="1" hidden="1" customHeight="1" spans="1:4">
      <c r="A1147" s="62" t="s">
        <v>1102</v>
      </c>
      <c r="B1147" s="159"/>
      <c r="C1147" s="159">
        <v>0</v>
      </c>
      <c r="D1147" s="159">
        <f t="shared" si="18"/>
        <v>0</v>
      </c>
    </row>
    <row r="1148" s="149" customFormat="1" hidden="1" customHeight="1" spans="1:4">
      <c r="A1148" s="62" t="s">
        <v>1103</v>
      </c>
      <c r="B1148" s="159"/>
      <c r="C1148" s="159">
        <v>0</v>
      </c>
      <c r="D1148" s="159">
        <f t="shared" si="18"/>
        <v>0</v>
      </c>
    </row>
    <row r="1149" s="149" customFormat="1" hidden="1" customHeight="1" spans="1:4">
      <c r="A1149" s="62" t="s">
        <v>1104</v>
      </c>
      <c r="B1149" s="159"/>
      <c r="C1149" s="159">
        <v>0</v>
      </c>
      <c r="D1149" s="159">
        <f t="shared" si="18"/>
        <v>0</v>
      </c>
    </row>
    <row r="1150" s="151" customFormat="1" hidden="1" customHeight="1" spans="1:4">
      <c r="A1150" s="61" t="s">
        <v>1105</v>
      </c>
      <c r="B1150" s="158">
        <f>SUM(B1151:B1152)</f>
        <v>0</v>
      </c>
      <c r="C1150" s="159">
        <v>0</v>
      </c>
      <c r="D1150" s="158">
        <f t="shared" si="18"/>
        <v>0</v>
      </c>
    </row>
    <row r="1151" s="149" customFormat="1" hidden="1" customHeight="1" spans="1:4">
      <c r="A1151" s="62" t="s">
        <v>1106</v>
      </c>
      <c r="B1151" s="159"/>
      <c r="C1151" s="159">
        <v>0</v>
      </c>
      <c r="D1151" s="159">
        <f t="shared" si="18"/>
        <v>0</v>
      </c>
    </row>
    <row r="1152" s="149" customFormat="1" hidden="1" customHeight="1" spans="1:4">
      <c r="A1152" s="62" t="s">
        <v>1107</v>
      </c>
      <c r="B1152" s="159"/>
      <c r="C1152" s="159">
        <v>0</v>
      </c>
      <c r="D1152" s="159">
        <f t="shared" si="18"/>
        <v>0</v>
      </c>
    </row>
    <row r="1153" s="151" customFormat="1" customHeight="1" spans="1:4">
      <c r="A1153" s="61" t="s">
        <v>1108</v>
      </c>
      <c r="B1153" s="158">
        <f>SUM(B1154:B1155)</f>
        <v>100</v>
      </c>
      <c r="C1153" s="158">
        <f>SUM(C1154:C1155)</f>
        <v>50</v>
      </c>
      <c r="D1153" s="158">
        <f t="shared" si="18"/>
        <v>150</v>
      </c>
    </row>
    <row r="1154" s="149" customFormat="1" customHeight="1" spans="1:4">
      <c r="A1154" s="62" t="s">
        <v>1109</v>
      </c>
      <c r="B1154" s="159"/>
      <c r="C1154" s="159">
        <v>0</v>
      </c>
      <c r="D1154" s="159">
        <f t="shared" si="18"/>
        <v>0</v>
      </c>
    </row>
    <row r="1155" s="149" customFormat="1" customHeight="1" spans="1:4">
      <c r="A1155" s="62" t="s">
        <v>1110</v>
      </c>
      <c r="B1155" s="159">
        <v>100</v>
      </c>
      <c r="C1155" s="159">
        <v>50</v>
      </c>
      <c r="D1155" s="159">
        <f t="shared" si="18"/>
        <v>150</v>
      </c>
    </row>
    <row r="1156" s="151" customFormat="1" hidden="1" customHeight="1" spans="1:4">
      <c r="A1156" s="61" t="s">
        <v>1111</v>
      </c>
      <c r="B1156" s="158">
        <f>SUM(B1157:B1165)</f>
        <v>0</v>
      </c>
      <c r="C1156" s="159">
        <v>0</v>
      </c>
      <c r="D1156" s="158">
        <f t="shared" si="18"/>
        <v>0</v>
      </c>
    </row>
    <row r="1157" s="149" customFormat="1" hidden="1" customHeight="1" spans="1:4">
      <c r="A1157" s="62" t="s">
        <v>1112</v>
      </c>
      <c r="B1157" s="159"/>
      <c r="C1157" s="159">
        <v>0</v>
      </c>
      <c r="D1157" s="159">
        <f t="shared" ref="D1157:D1220" si="19">SUM(B1157:C1157)</f>
        <v>0</v>
      </c>
    </row>
    <row r="1158" s="149" customFormat="1" hidden="1" customHeight="1" spans="1:4">
      <c r="A1158" s="62" t="s">
        <v>1113</v>
      </c>
      <c r="B1158" s="159"/>
      <c r="C1158" s="159">
        <v>0</v>
      </c>
      <c r="D1158" s="159">
        <f t="shared" si="19"/>
        <v>0</v>
      </c>
    </row>
    <row r="1159" s="149" customFormat="1" hidden="1" customHeight="1" spans="1:4">
      <c r="A1159" s="62" t="s">
        <v>1114</v>
      </c>
      <c r="B1159" s="159"/>
      <c r="C1159" s="159">
        <v>0</v>
      </c>
      <c r="D1159" s="159">
        <f t="shared" si="19"/>
        <v>0</v>
      </c>
    </row>
    <row r="1160" s="149" customFormat="1" hidden="1" customHeight="1" spans="1:4">
      <c r="A1160" s="62" t="s">
        <v>1115</v>
      </c>
      <c r="B1160" s="159"/>
      <c r="C1160" s="159">
        <v>0</v>
      </c>
      <c r="D1160" s="159">
        <f t="shared" si="19"/>
        <v>0</v>
      </c>
    </row>
    <row r="1161" s="149" customFormat="1" hidden="1" customHeight="1" spans="1:4">
      <c r="A1161" s="62" t="s">
        <v>1116</v>
      </c>
      <c r="B1161" s="159"/>
      <c r="C1161" s="159">
        <v>0</v>
      </c>
      <c r="D1161" s="159">
        <f t="shared" si="19"/>
        <v>0</v>
      </c>
    </row>
    <row r="1162" s="149" customFormat="1" hidden="1" customHeight="1" spans="1:4">
      <c r="A1162" s="62" t="s">
        <v>891</v>
      </c>
      <c r="B1162" s="159"/>
      <c r="C1162" s="159">
        <v>0</v>
      </c>
      <c r="D1162" s="159">
        <f t="shared" si="19"/>
        <v>0</v>
      </c>
    </row>
    <row r="1163" s="149" customFormat="1" hidden="1" customHeight="1" spans="1:4">
      <c r="A1163" s="62" t="s">
        <v>1117</v>
      </c>
      <c r="B1163" s="159"/>
      <c r="C1163" s="159">
        <v>0</v>
      </c>
      <c r="D1163" s="159">
        <f t="shared" si="19"/>
        <v>0</v>
      </c>
    </row>
    <row r="1164" s="149" customFormat="1" hidden="1" customHeight="1" spans="1:4">
      <c r="A1164" s="62" t="s">
        <v>1118</v>
      </c>
      <c r="B1164" s="159"/>
      <c r="C1164" s="159">
        <v>0</v>
      </c>
      <c r="D1164" s="159">
        <f t="shared" si="19"/>
        <v>0</v>
      </c>
    </row>
    <row r="1165" s="149" customFormat="1" hidden="1" customHeight="1" spans="1:4">
      <c r="A1165" s="62" t="s">
        <v>1119</v>
      </c>
      <c r="B1165" s="159"/>
      <c r="C1165" s="159">
        <v>0</v>
      </c>
      <c r="D1165" s="159">
        <f t="shared" si="19"/>
        <v>0</v>
      </c>
    </row>
    <row r="1166" s="151" customFormat="1" customHeight="1" spans="1:4">
      <c r="A1166" s="61" t="s">
        <v>1120</v>
      </c>
      <c r="B1166" s="158">
        <f>SUM(B1167,B1194,B1209)</f>
        <v>3357</v>
      </c>
      <c r="C1166" s="158">
        <f>SUM(C1167,C1194,C1209)</f>
        <v>7615</v>
      </c>
      <c r="D1166" s="158">
        <f t="shared" si="19"/>
        <v>10972</v>
      </c>
    </row>
    <row r="1167" s="151" customFormat="1" customHeight="1" spans="1:4">
      <c r="A1167" s="61" t="s">
        <v>1121</v>
      </c>
      <c r="B1167" s="158">
        <f>SUM(B1168:B1193)</f>
        <v>3178</v>
      </c>
      <c r="C1167" s="158">
        <f>SUM(C1168:C1193)</f>
        <v>7363</v>
      </c>
      <c r="D1167" s="158">
        <f t="shared" si="19"/>
        <v>10541</v>
      </c>
    </row>
    <row r="1168" s="149" customFormat="1" customHeight="1" spans="1:4">
      <c r="A1168" s="62" t="s">
        <v>250</v>
      </c>
      <c r="B1168" s="159">
        <v>855</v>
      </c>
      <c r="C1168" s="159">
        <v>-20</v>
      </c>
      <c r="D1168" s="159">
        <f t="shared" si="19"/>
        <v>835</v>
      </c>
    </row>
    <row r="1169" s="149" customFormat="1" customHeight="1" spans="1:4">
      <c r="A1169" s="62" t="s">
        <v>251</v>
      </c>
      <c r="B1169" s="159">
        <v>0</v>
      </c>
      <c r="C1169" s="159">
        <v>0</v>
      </c>
      <c r="D1169" s="159">
        <f t="shared" si="19"/>
        <v>0</v>
      </c>
    </row>
    <row r="1170" s="149" customFormat="1" customHeight="1" spans="1:4">
      <c r="A1170" s="62" t="s">
        <v>252</v>
      </c>
      <c r="B1170" s="159"/>
      <c r="C1170" s="159">
        <v>0</v>
      </c>
      <c r="D1170" s="159">
        <f t="shared" si="19"/>
        <v>0</v>
      </c>
    </row>
    <row r="1171" s="149" customFormat="1" customHeight="1" spans="1:4">
      <c r="A1171" s="62" t="s">
        <v>1122</v>
      </c>
      <c r="B1171" s="159">
        <v>367</v>
      </c>
      <c r="C1171" s="159">
        <v>-182</v>
      </c>
      <c r="D1171" s="159">
        <f t="shared" si="19"/>
        <v>185</v>
      </c>
    </row>
    <row r="1172" s="149" customFormat="1" customHeight="1" spans="1:4">
      <c r="A1172" s="62" t="s">
        <v>1123</v>
      </c>
      <c r="B1172" s="159">
        <v>621</v>
      </c>
      <c r="C1172" s="159">
        <v>-621</v>
      </c>
      <c r="D1172" s="159">
        <f t="shared" si="19"/>
        <v>0</v>
      </c>
    </row>
    <row r="1173" s="149" customFormat="1" customHeight="1" spans="1:4">
      <c r="A1173" s="62" t="s">
        <v>1124</v>
      </c>
      <c r="B1173" s="159"/>
      <c r="C1173" s="159">
        <v>0</v>
      </c>
      <c r="D1173" s="159">
        <f t="shared" si="19"/>
        <v>0</v>
      </c>
    </row>
    <row r="1174" s="149" customFormat="1" customHeight="1" spans="1:4">
      <c r="A1174" s="62" t="s">
        <v>1125</v>
      </c>
      <c r="B1174" s="159"/>
      <c r="C1174" s="159">
        <v>95</v>
      </c>
      <c r="D1174" s="159">
        <f t="shared" si="19"/>
        <v>95</v>
      </c>
    </row>
    <row r="1175" s="149" customFormat="1" customHeight="1" spans="1:4">
      <c r="A1175" s="62" t="s">
        <v>1126</v>
      </c>
      <c r="B1175" s="159">
        <v>343</v>
      </c>
      <c r="C1175" s="159">
        <v>-84</v>
      </c>
      <c r="D1175" s="159">
        <f t="shared" si="19"/>
        <v>259</v>
      </c>
    </row>
    <row r="1176" s="149" customFormat="1" customHeight="1" spans="1:4">
      <c r="A1176" s="62" t="s">
        <v>1127</v>
      </c>
      <c r="B1176" s="159"/>
      <c r="C1176" s="159">
        <v>0</v>
      </c>
      <c r="D1176" s="159">
        <f t="shared" si="19"/>
        <v>0</v>
      </c>
    </row>
    <row r="1177" s="149" customFormat="1" customHeight="1" spans="1:4">
      <c r="A1177" s="62" t="s">
        <v>1128</v>
      </c>
      <c r="B1177" s="159"/>
      <c r="C1177" s="159">
        <v>0</v>
      </c>
      <c r="D1177" s="159">
        <f t="shared" si="19"/>
        <v>0</v>
      </c>
    </row>
    <row r="1178" s="149" customFormat="1" customHeight="1" spans="1:4">
      <c r="A1178" s="62" t="s">
        <v>1129</v>
      </c>
      <c r="B1178" s="159">
        <v>0</v>
      </c>
      <c r="C1178" s="159">
        <v>0</v>
      </c>
      <c r="D1178" s="159">
        <f t="shared" si="19"/>
        <v>0</v>
      </c>
    </row>
    <row r="1179" s="149" customFormat="1" customHeight="1" spans="1:4">
      <c r="A1179" s="62" t="s">
        <v>1130</v>
      </c>
      <c r="B1179" s="159"/>
      <c r="C1179" s="159">
        <v>0</v>
      </c>
      <c r="D1179" s="159">
        <f t="shared" si="19"/>
        <v>0</v>
      </c>
    </row>
    <row r="1180" s="149" customFormat="1" customHeight="1" spans="1:4">
      <c r="A1180" s="62" t="s">
        <v>1131</v>
      </c>
      <c r="B1180" s="159"/>
      <c r="C1180" s="159">
        <v>0</v>
      </c>
      <c r="D1180" s="159">
        <f t="shared" si="19"/>
        <v>0</v>
      </c>
    </row>
    <row r="1181" s="149" customFormat="1" customHeight="1" spans="1:4">
      <c r="A1181" s="62" t="s">
        <v>1132</v>
      </c>
      <c r="B1181" s="159"/>
      <c r="C1181" s="159">
        <v>0</v>
      </c>
      <c r="D1181" s="159">
        <f t="shared" si="19"/>
        <v>0</v>
      </c>
    </row>
    <row r="1182" s="149" customFormat="1" customHeight="1" spans="1:4">
      <c r="A1182" s="62" t="s">
        <v>1133</v>
      </c>
      <c r="B1182" s="159"/>
      <c r="C1182" s="159">
        <v>0</v>
      </c>
      <c r="D1182" s="159">
        <f t="shared" si="19"/>
        <v>0</v>
      </c>
    </row>
    <row r="1183" s="149" customFormat="1" customHeight="1" spans="1:4">
      <c r="A1183" s="62" t="s">
        <v>1134</v>
      </c>
      <c r="B1183" s="159"/>
      <c r="C1183" s="159">
        <v>0</v>
      </c>
      <c r="D1183" s="159">
        <f t="shared" si="19"/>
        <v>0</v>
      </c>
    </row>
    <row r="1184" s="149" customFormat="1" customHeight="1" spans="1:4">
      <c r="A1184" s="62" t="s">
        <v>1135</v>
      </c>
      <c r="B1184" s="159"/>
      <c r="C1184" s="159">
        <v>0</v>
      </c>
      <c r="D1184" s="159">
        <f t="shared" si="19"/>
        <v>0</v>
      </c>
    </row>
    <row r="1185" s="149" customFormat="1" customHeight="1" spans="1:4">
      <c r="A1185" s="62" t="s">
        <v>1136</v>
      </c>
      <c r="B1185" s="159"/>
      <c r="C1185" s="159">
        <v>0</v>
      </c>
      <c r="D1185" s="159">
        <f t="shared" si="19"/>
        <v>0</v>
      </c>
    </row>
    <row r="1186" s="149" customFormat="1" customHeight="1" spans="1:4">
      <c r="A1186" s="62" t="s">
        <v>1137</v>
      </c>
      <c r="B1186" s="159"/>
      <c r="C1186" s="159">
        <v>0</v>
      </c>
      <c r="D1186" s="159">
        <f t="shared" si="19"/>
        <v>0</v>
      </c>
    </row>
    <row r="1187" s="149" customFormat="1" customHeight="1" spans="1:4">
      <c r="A1187" s="62" t="s">
        <v>1138</v>
      </c>
      <c r="B1187" s="159"/>
      <c r="C1187" s="159">
        <v>0</v>
      </c>
      <c r="D1187" s="159">
        <f t="shared" si="19"/>
        <v>0</v>
      </c>
    </row>
    <row r="1188" s="149" customFormat="1" customHeight="1" spans="1:4">
      <c r="A1188" s="62" t="s">
        <v>1139</v>
      </c>
      <c r="B1188" s="159"/>
      <c r="C1188" s="159">
        <v>0</v>
      </c>
      <c r="D1188" s="159">
        <f t="shared" si="19"/>
        <v>0</v>
      </c>
    </row>
    <row r="1189" s="149" customFormat="1" customHeight="1" spans="1:4">
      <c r="A1189" s="62" t="s">
        <v>1140</v>
      </c>
      <c r="B1189" s="159"/>
      <c r="C1189" s="159">
        <v>0</v>
      </c>
      <c r="D1189" s="159">
        <f t="shared" si="19"/>
        <v>0</v>
      </c>
    </row>
    <row r="1190" s="149" customFormat="1" customHeight="1" spans="1:4">
      <c r="A1190" s="62" t="s">
        <v>1141</v>
      </c>
      <c r="B1190" s="159"/>
      <c r="C1190" s="159">
        <v>0</v>
      </c>
      <c r="D1190" s="159">
        <f t="shared" si="19"/>
        <v>0</v>
      </c>
    </row>
    <row r="1191" s="149" customFormat="1" customHeight="1" spans="1:4">
      <c r="A1191" s="62" t="s">
        <v>1142</v>
      </c>
      <c r="B1191" s="159"/>
      <c r="C1191" s="159">
        <v>0</v>
      </c>
      <c r="D1191" s="159">
        <f t="shared" si="19"/>
        <v>0</v>
      </c>
    </row>
    <row r="1192" s="149" customFormat="1" customHeight="1" spans="1:4">
      <c r="A1192" s="62" t="s">
        <v>259</v>
      </c>
      <c r="B1192" s="159"/>
      <c r="C1192" s="159">
        <v>0</v>
      </c>
      <c r="D1192" s="159">
        <f t="shared" si="19"/>
        <v>0</v>
      </c>
    </row>
    <row r="1193" s="149" customFormat="1" customHeight="1" spans="1:4">
      <c r="A1193" s="62" t="s">
        <v>1143</v>
      </c>
      <c r="B1193" s="159">
        <v>992</v>
      </c>
      <c r="C1193" s="159">
        <f>8175</f>
        <v>8175</v>
      </c>
      <c r="D1193" s="159">
        <f t="shared" si="19"/>
        <v>9167</v>
      </c>
    </row>
    <row r="1194" s="151" customFormat="1" customHeight="1" spans="1:4">
      <c r="A1194" s="61" t="s">
        <v>1144</v>
      </c>
      <c r="B1194" s="158">
        <f>SUM(B1195:B1208)</f>
        <v>179</v>
      </c>
      <c r="C1194" s="158">
        <f>SUM(C1195:C1208)</f>
        <v>252</v>
      </c>
      <c r="D1194" s="158">
        <f t="shared" si="19"/>
        <v>431</v>
      </c>
    </row>
    <row r="1195" s="149" customFormat="1" customHeight="1" spans="1:4">
      <c r="A1195" s="62" t="s">
        <v>250</v>
      </c>
      <c r="B1195" s="159"/>
      <c r="C1195" s="159">
        <v>0</v>
      </c>
      <c r="D1195" s="159">
        <f t="shared" si="19"/>
        <v>0</v>
      </c>
    </row>
    <row r="1196" s="149" customFormat="1" customHeight="1" spans="1:4">
      <c r="A1196" s="62" t="s">
        <v>251</v>
      </c>
      <c r="B1196" s="159"/>
      <c r="C1196" s="159">
        <v>0</v>
      </c>
      <c r="D1196" s="159">
        <f t="shared" si="19"/>
        <v>0</v>
      </c>
    </row>
    <row r="1197" s="149" customFormat="1" customHeight="1" spans="1:4">
      <c r="A1197" s="62" t="s">
        <v>252</v>
      </c>
      <c r="B1197" s="159"/>
      <c r="C1197" s="159">
        <v>0</v>
      </c>
      <c r="D1197" s="159">
        <f t="shared" si="19"/>
        <v>0</v>
      </c>
    </row>
    <row r="1198" s="149" customFormat="1" customHeight="1" spans="1:4">
      <c r="A1198" s="62" t="s">
        <v>1145</v>
      </c>
      <c r="B1198" s="159">
        <v>51</v>
      </c>
      <c r="C1198" s="159">
        <v>-9</v>
      </c>
      <c r="D1198" s="159">
        <f t="shared" si="19"/>
        <v>42</v>
      </c>
    </row>
    <row r="1199" s="149" customFormat="1" customHeight="1" spans="1:4">
      <c r="A1199" s="62" t="s">
        <v>1146</v>
      </c>
      <c r="B1199" s="159"/>
      <c r="C1199" s="159">
        <v>0</v>
      </c>
      <c r="D1199" s="159">
        <f t="shared" si="19"/>
        <v>0</v>
      </c>
    </row>
    <row r="1200" s="149" customFormat="1" customHeight="1" spans="1:4">
      <c r="A1200" s="62" t="s">
        <v>1147</v>
      </c>
      <c r="B1200" s="159"/>
      <c r="C1200" s="159">
        <v>0</v>
      </c>
      <c r="D1200" s="159">
        <f t="shared" si="19"/>
        <v>0</v>
      </c>
    </row>
    <row r="1201" s="149" customFormat="1" customHeight="1" spans="1:4">
      <c r="A1201" s="62" t="s">
        <v>1148</v>
      </c>
      <c r="B1201" s="159"/>
      <c r="C1201" s="159">
        <v>0</v>
      </c>
      <c r="D1201" s="159">
        <f t="shared" si="19"/>
        <v>0</v>
      </c>
    </row>
    <row r="1202" s="149" customFormat="1" customHeight="1" spans="1:4">
      <c r="A1202" s="62" t="s">
        <v>1149</v>
      </c>
      <c r="B1202" s="159">
        <v>128</v>
      </c>
      <c r="C1202" s="159">
        <v>16</v>
      </c>
      <c r="D1202" s="159">
        <f t="shared" si="19"/>
        <v>144</v>
      </c>
    </row>
    <row r="1203" s="149" customFormat="1" customHeight="1" spans="1:4">
      <c r="A1203" s="62" t="s">
        <v>1150</v>
      </c>
      <c r="B1203" s="159"/>
      <c r="C1203" s="159">
        <v>0</v>
      </c>
      <c r="D1203" s="159">
        <f t="shared" si="19"/>
        <v>0</v>
      </c>
    </row>
    <row r="1204" s="149" customFormat="1" customHeight="1" spans="1:4">
      <c r="A1204" s="62" t="s">
        <v>1151</v>
      </c>
      <c r="B1204" s="159"/>
      <c r="C1204" s="159">
        <v>0</v>
      </c>
      <c r="D1204" s="159">
        <f t="shared" si="19"/>
        <v>0</v>
      </c>
    </row>
    <row r="1205" s="149" customFormat="1" customHeight="1" spans="1:4">
      <c r="A1205" s="62" t="s">
        <v>1152</v>
      </c>
      <c r="B1205" s="159"/>
      <c r="C1205" s="159">
        <v>0</v>
      </c>
      <c r="D1205" s="159">
        <f t="shared" si="19"/>
        <v>0</v>
      </c>
    </row>
    <row r="1206" s="149" customFormat="1" customHeight="1" spans="1:4">
      <c r="A1206" s="62" t="s">
        <v>1153</v>
      </c>
      <c r="B1206" s="159"/>
      <c r="C1206" s="159">
        <v>0</v>
      </c>
      <c r="D1206" s="159">
        <f t="shared" si="19"/>
        <v>0</v>
      </c>
    </row>
    <row r="1207" s="149" customFormat="1" customHeight="1" spans="1:4">
      <c r="A1207" s="62" t="s">
        <v>1154</v>
      </c>
      <c r="B1207" s="159"/>
      <c r="C1207" s="159">
        <v>0</v>
      </c>
      <c r="D1207" s="159">
        <f t="shared" si="19"/>
        <v>0</v>
      </c>
    </row>
    <row r="1208" s="149" customFormat="1" customHeight="1" spans="1:4">
      <c r="A1208" s="62" t="s">
        <v>1155</v>
      </c>
      <c r="B1208" s="159"/>
      <c r="C1208" s="159">
        <v>245</v>
      </c>
      <c r="D1208" s="159">
        <f t="shared" si="19"/>
        <v>245</v>
      </c>
    </row>
    <row r="1209" s="151" customFormat="1" customHeight="1" spans="1:4">
      <c r="A1209" s="61" t="s">
        <v>1156</v>
      </c>
      <c r="B1209" s="158">
        <f>SUM(B1210)</f>
        <v>0</v>
      </c>
      <c r="C1209" s="159">
        <v>0</v>
      </c>
      <c r="D1209" s="158">
        <f t="shared" si="19"/>
        <v>0</v>
      </c>
    </row>
    <row r="1210" s="149" customFormat="1" customHeight="1" spans="1:4">
      <c r="A1210" s="62" t="s">
        <v>1157</v>
      </c>
      <c r="B1210" s="159"/>
      <c r="C1210" s="159">
        <v>0</v>
      </c>
      <c r="D1210" s="159">
        <f t="shared" si="19"/>
        <v>0</v>
      </c>
    </row>
    <row r="1211" s="151" customFormat="1" customHeight="1" spans="1:4">
      <c r="A1211" s="61" t="s">
        <v>1158</v>
      </c>
      <c r="B1211" s="158">
        <f>SUM(B1212,B1224,B1228)</f>
        <v>15915</v>
      </c>
      <c r="C1211" s="158">
        <f>SUM(C1212,C1224,C1228)</f>
        <v>-3914</v>
      </c>
      <c r="D1211" s="158">
        <f t="shared" si="19"/>
        <v>12001</v>
      </c>
    </row>
    <row r="1212" s="151" customFormat="1" customHeight="1" spans="1:4">
      <c r="A1212" s="61" t="s">
        <v>1159</v>
      </c>
      <c r="B1212" s="158">
        <f>SUM(B1213:B1223)</f>
        <v>0</v>
      </c>
      <c r="C1212" s="158">
        <v>727</v>
      </c>
      <c r="D1212" s="158">
        <f t="shared" si="19"/>
        <v>727</v>
      </c>
    </row>
    <row r="1213" s="149" customFormat="1" customHeight="1" spans="1:4">
      <c r="A1213" s="62" t="s">
        <v>1160</v>
      </c>
      <c r="B1213" s="159"/>
      <c r="C1213" s="159">
        <v>0</v>
      </c>
      <c r="D1213" s="159">
        <f t="shared" si="19"/>
        <v>0</v>
      </c>
    </row>
    <row r="1214" s="149" customFormat="1" customHeight="1" spans="1:4">
      <c r="A1214" s="62" t="s">
        <v>1161</v>
      </c>
      <c r="B1214" s="159"/>
      <c r="C1214" s="159">
        <v>0</v>
      </c>
      <c r="D1214" s="159">
        <f t="shared" si="19"/>
        <v>0</v>
      </c>
    </row>
    <row r="1215" s="149" customFormat="1" customHeight="1" spans="1:4">
      <c r="A1215" s="62" t="s">
        <v>1162</v>
      </c>
      <c r="B1215" s="159">
        <v>0</v>
      </c>
      <c r="C1215" s="159">
        <v>0</v>
      </c>
      <c r="D1215" s="159">
        <f t="shared" si="19"/>
        <v>0</v>
      </c>
    </row>
    <row r="1216" s="149" customFormat="1" customHeight="1" spans="1:4">
      <c r="A1216" s="62" t="s">
        <v>1163</v>
      </c>
      <c r="B1216" s="159"/>
      <c r="C1216" s="159">
        <v>0</v>
      </c>
      <c r="D1216" s="159">
        <f t="shared" si="19"/>
        <v>0</v>
      </c>
    </row>
    <row r="1217" s="149" customFormat="1" customHeight="1" spans="1:4">
      <c r="A1217" s="62" t="s">
        <v>1164</v>
      </c>
      <c r="B1217" s="159">
        <v>0</v>
      </c>
      <c r="C1217" s="159">
        <v>28</v>
      </c>
      <c r="D1217" s="159">
        <f t="shared" si="19"/>
        <v>28</v>
      </c>
    </row>
    <row r="1218" s="149" customFormat="1" customHeight="1" spans="1:4">
      <c r="A1218" s="62" t="s">
        <v>1165</v>
      </c>
      <c r="B1218" s="159"/>
      <c r="C1218" s="159">
        <v>0</v>
      </c>
      <c r="D1218" s="159">
        <f t="shared" si="19"/>
        <v>0</v>
      </c>
    </row>
    <row r="1219" s="149" customFormat="1" customHeight="1" spans="1:4">
      <c r="A1219" s="62" t="s">
        <v>1166</v>
      </c>
      <c r="B1219" s="159">
        <v>0</v>
      </c>
      <c r="C1219" s="159">
        <v>74</v>
      </c>
      <c r="D1219" s="159">
        <f t="shared" si="19"/>
        <v>74</v>
      </c>
    </row>
    <row r="1220" s="149" customFormat="1" customHeight="1" spans="1:4">
      <c r="A1220" s="62" t="s">
        <v>1167</v>
      </c>
      <c r="B1220" s="159">
        <v>0</v>
      </c>
      <c r="C1220" s="159">
        <v>595</v>
      </c>
      <c r="D1220" s="159">
        <f t="shared" si="19"/>
        <v>595</v>
      </c>
    </row>
    <row r="1221" s="149" customFormat="1" customHeight="1" spans="1:4">
      <c r="A1221" s="62" t="s">
        <v>1168</v>
      </c>
      <c r="B1221" s="159"/>
      <c r="C1221" s="159">
        <v>0</v>
      </c>
      <c r="D1221" s="159">
        <f t="shared" ref="D1221:D1284" si="20">SUM(B1221:C1221)</f>
        <v>0</v>
      </c>
    </row>
    <row r="1222" s="149" customFormat="1" customHeight="1" spans="1:4">
      <c r="A1222" s="62" t="s">
        <v>1169</v>
      </c>
      <c r="B1222" s="159">
        <v>0</v>
      </c>
      <c r="C1222" s="159">
        <v>30</v>
      </c>
      <c r="D1222" s="159">
        <f t="shared" si="20"/>
        <v>30</v>
      </c>
    </row>
    <row r="1223" s="149" customFormat="1" customHeight="1" spans="1:4">
      <c r="A1223" s="62" t="s">
        <v>1170</v>
      </c>
      <c r="B1223" s="159"/>
      <c r="C1223" s="159">
        <v>0</v>
      </c>
      <c r="D1223" s="159">
        <f t="shared" si="20"/>
        <v>0</v>
      </c>
    </row>
    <row r="1224" s="151" customFormat="1" customHeight="1" spans="1:4">
      <c r="A1224" s="61" t="s">
        <v>1171</v>
      </c>
      <c r="B1224" s="158">
        <f>SUM(B1225:B1227)</f>
        <v>15915</v>
      </c>
      <c r="C1224" s="158">
        <f>SUM(C1225:C1227)</f>
        <v>-4641</v>
      </c>
      <c r="D1224" s="158">
        <f t="shared" si="20"/>
        <v>11274</v>
      </c>
    </row>
    <row r="1225" s="149" customFormat="1" customHeight="1" spans="1:4">
      <c r="A1225" s="62" t="s">
        <v>1172</v>
      </c>
      <c r="B1225" s="159">
        <v>15915</v>
      </c>
      <c r="C1225" s="159">
        <v>-4641</v>
      </c>
      <c r="D1225" s="159">
        <f t="shared" si="20"/>
        <v>11274</v>
      </c>
    </row>
    <row r="1226" s="149" customFormat="1" customHeight="1" spans="1:4">
      <c r="A1226" s="62" t="s">
        <v>1173</v>
      </c>
      <c r="B1226" s="159"/>
      <c r="C1226" s="159">
        <v>0</v>
      </c>
      <c r="D1226" s="159">
        <f t="shared" si="20"/>
        <v>0</v>
      </c>
    </row>
    <row r="1227" s="149" customFormat="1" customHeight="1" spans="1:4">
      <c r="A1227" s="62" t="s">
        <v>1174</v>
      </c>
      <c r="B1227" s="159"/>
      <c r="C1227" s="159">
        <v>0</v>
      </c>
      <c r="D1227" s="159">
        <f t="shared" si="20"/>
        <v>0</v>
      </c>
    </row>
    <row r="1228" s="151" customFormat="1" customHeight="1" spans="1:4">
      <c r="A1228" s="61" t="s">
        <v>1175</v>
      </c>
      <c r="B1228" s="158">
        <f>SUM(B1229:B1231)</f>
        <v>0</v>
      </c>
      <c r="C1228" s="159">
        <v>0</v>
      </c>
      <c r="D1228" s="158">
        <f t="shared" si="20"/>
        <v>0</v>
      </c>
    </row>
    <row r="1229" s="149" customFormat="1" customHeight="1" spans="1:4">
      <c r="A1229" s="62" t="s">
        <v>1176</v>
      </c>
      <c r="B1229" s="159"/>
      <c r="C1229" s="159">
        <v>0</v>
      </c>
      <c r="D1229" s="159">
        <f t="shared" si="20"/>
        <v>0</v>
      </c>
    </row>
    <row r="1230" s="149" customFormat="1" customHeight="1" spans="1:4">
      <c r="A1230" s="62" t="s">
        <v>1177</v>
      </c>
      <c r="B1230" s="159"/>
      <c r="C1230" s="159">
        <v>0</v>
      </c>
      <c r="D1230" s="159">
        <f t="shared" si="20"/>
        <v>0</v>
      </c>
    </row>
    <row r="1231" s="149" customFormat="1" customHeight="1" spans="1:4">
      <c r="A1231" s="62" t="s">
        <v>1178</v>
      </c>
      <c r="B1231" s="159"/>
      <c r="C1231" s="159">
        <v>0</v>
      </c>
      <c r="D1231" s="159">
        <f t="shared" si="20"/>
        <v>0</v>
      </c>
    </row>
    <row r="1232" s="151" customFormat="1" customHeight="1" spans="1:4">
      <c r="A1232" s="61" t="s">
        <v>1179</v>
      </c>
      <c r="B1232" s="158">
        <f>SUM(B1233,B1251,B1258,B1264)</f>
        <v>560</v>
      </c>
      <c r="C1232" s="159">
        <f>SUM(C1233,C1251,C1258,C1264)</f>
        <v>0</v>
      </c>
      <c r="D1232" s="158">
        <f t="shared" si="20"/>
        <v>560</v>
      </c>
    </row>
    <row r="1233" s="151" customFormat="1" customHeight="1" spans="1:4">
      <c r="A1233" s="61" t="s">
        <v>1180</v>
      </c>
      <c r="B1233" s="158">
        <f>SUM(B1234:B1250)</f>
        <v>560</v>
      </c>
      <c r="C1233" s="159">
        <f>SUM(C1234:C1250)</f>
        <v>0</v>
      </c>
      <c r="D1233" s="158">
        <f t="shared" si="20"/>
        <v>560</v>
      </c>
    </row>
    <row r="1234" s="149" customFormat="1" customHeight="1" spans="1:4">
      <c r="A1234" s="62" t="s">
        <v>250</v>
      </c>
      <c r="B1234" s="159"/>
      <c r="C1234" s="159">
        <v>0</v>
      </c>
      <c r="D1234" s="159">
        <f t="shared" si="20"/>
        <v>0</v>
      </c>
    </row>
    <row r="1235" s="149" customFormat="1" customHeight="1" spans="1:4">
      <c r="A1235" s="62" t="s">
        <v>251</v>
      </c>
      <c r="B1235" s="159"/>
      <c r="C1235" s="159">
        <v>0</v>
      </c>
      <c r="D1235" s="159">
        <f t="shared" si="20"/>
        <v>0</v>
      </c>
    </row>
    <row r="1236" s="149" customFormat="1" customHeight="1" spans="1:4">
      <c r="A1236" s="62" t="s">
        <v>252</v>
      </c>
      <c r="B1236" s="159"/>
      <c r="C1236" s="159">
        <v>0</v>
      </c>
      <c r="D1236" s="159">
        <f t="shared" si="20"/>
        <v>0</v>
      </c>
    </row>
    <row r="1237" s="149" customFormat="1" customHeight="1" spans="1:4">
      <c r="A1237" s="62" t="s">
        <v>1181</v>
      </c>
      <c r="B1237" s="159"/>
      <c r="C1237" s="159">
        <v>0</v>
      </c>
      <c r="D1237" s="159">
        <f t="shared" si="20"/>
        <v>0</v>
      </c>
    </row>
    <row r="1238" s="149" customFormat="1" customHeight="1" spans="1:4">
      <c r="A1238" s="62" t="s">
        <v>1182</v>
      </c>
      <c r="B1238" s="159"/>
      <c r="C1238" s="159">
        <v>0</v>
      </c>
      <c r="D1238" s="159">
        <f t="shared" si="20"/>
        <v>0</v>
      </c>
    </row>
    <row r="1239" s="149" customFormat="1" customHeight="1" spans="1:4">
      <c r="A1239" s="62" t="s">
        <v>1183</v>
      </c>
      <c r="B1239" s="159"/>
      <c r="C1239" s="159">
        <v>8</v>
      </c>
      <c r="D1239" s="159">
        <f t="shared" si="20"/>
        <v>8</v>
      </c>
    </row>
    <row r="1240" s="149" customFormat="1" customHeight="1" spans="1:4">
      <c r="A1240" s="62" t="s">
        <v>1184</v>
      </c>
      <c r="B1240" s="159"/>
      <c r="C1240" s="159">
        <v>0</v>
      </c>
      <c r="D1240" s="159">
        <f t="shared" si="20"/>
        <v>0</v>
      </c>
    </row>
    <row r="1241" s="149" customFormat="1" customHeight="1" spans="1:4">
      <c r="A1241" s="62" t="s">
        <v>1185</v>
      </c>
      <c r="B1241" s="159">
        <v>4</v>
      </c>
      <c r="C1241" s="159">
        <v>-4</v>
      </c>
      <c r="D1241" s="159">
        <f t="shared" si="20"/>
        <v>0</v>
      </c>
    </row>
    <row r="1242" s="149" customFormat="1" customHeight="1" spans="1:4">
      <c r="A1242" s="62" t="s">
        <v>1186</v>
      </c>
      <c r="B1242" s="159"/>
      <c r="C1242" s="159">
        <v>0</v>
      </c>
      <c r="D1242" s="159">
        <f t="shared" si="20"/>
        <v>0</v>
      </c>
    </row>
    <row r="1243" s="149" customFormat="1" customHeight="1" spans="1:4">
      <c r="A1243" s="62" t="s">
        <v>1187</v>
      </c>
      <c r="B1243" s="159"/>
      <c r="C1243" s="159">
        <v>0</v>
      </c>
      <c r="D1243" s="159">
        <f t="shared" si="20"/>
        <v>0</v>
      </c>
    </row>
    <row r="1244" s="149" customFormat="1" customHeight="1" spans="1:4">
      <c r="A1244" s="62" t="s">
        <v>1188</v>
      </c>
      <c r="B1244" s="159">
        <v>536</v>
      </c>
      <c r="C1244" s="159">
        <v>-4</v>
      </c>
      <c r="D1244" s="159">
        <f t="shared" si="20"/>
        <v>532</v>
      </c>
    </row>
    <row r="1245" s="149" customFormat="1" customHeight="1" spans="1:4">
      <c r="A1245" s="62" t="s">
        <v>1189</v>
      </c>
      <c r="B1245" s="159"/>
      <c r="C1245" s="159">
        <v>0</v>
      </c>
      <c r="D1245" s="159">
        <f t="shared" si="20"/>
        <v>0</v>
      </c>
    </row>
    <row r="1246" s="149" customFormat="1" customHeight="1" spans="1:4">
      <c r="A1246" s="62" t="s">
        <v>1190</v>
      </c>
      <c r="B1246" s="159"/>
      <c r="C1246" s="159">
        <v>0</v>
      </c>
      <c r="D1246" s="159">
        <f t="shared" si="20"/>
        <v>0</v>
      </c>
    </row>
    <row r="1247" s="149" customFormat="1" customHeight="1" spans="1:4">
      <c r="A1247" s="62" t="s">
        <v>1191</v>
      </c>
      <c r="B1247" s="159"/>
      <c r="C1247" s="159">
        <v>0</v>
      </c>
      <c r="D1247" s="159">
        <f t="shared" si="20"/>
        <v>0</v>
      </c>
    </row>
    <row r="1248" s="149" customFormat="1" customHeight="1" spans="1:4">
      <c r="A1248" s="62" t="s">
        <v>1192</v>
      </c>
      <c r="B1248" s="159"/>
      <c r="C1248" s="159">
        <v>0</v>
      </c>
      <c r="D1248" s="159">
        <f t="shared" si="20"/>
        <v>0</v>
      </c>
    </row>
    <row r="1249" s="149" customFormat="1" customHeight="1" spans="1:4">
      <c r="A1249" s="62" t="s">
        <v>259</v>
      </c>
      <c r="B1249" s="159"/>
      <c r="C1249" s="159">
        <v>0</v>
      </c>
      <c r="D1249" s="159">
        <f t="shared" si="20"/>
        <v>0</v>
      </c>
    </row>
    <row r="1250" s="149" customFormat="1" customHeight="1" spans="1:4">
      <c r="A1250" s="62" t="s">
        <v>1193</v>
      </c>
      <c r="B1250" s="159">
        <v>20</v>
      </c>
      <c r="C1250" s="159">
        <v>0</v>
      </c>
      <c r="D1250" s="159">
        <f t="shared" si="20"/>
        <v>20</v>
      </c>
    </row>
    <row r="1251" s="151" customFormat="1" hidden="1" customHeight="1" spans="1:4">
      <c r="A1251" s="61" t="s">
        <v>1194</v>
      </c>
      <c r="B1251" s="158">
        <f>SUM(B1252:B1257)</f>
        <v>0</v>
      </c>
      <c r="C1251" s="159">
        <v>0</v>
      </c>
      <c r="D1251" s="158">
        <f t="shared" si="20"/>
        <v>0</v>
      </c>
    </row>
    <row r="1252" s="149" customFormat="1" hidden="1" customHeight="1" spans="1:4">
      <c r="A1252" s="62" t="s">
        <v>1195</v>
      </c>
      <c r="B1252" s="159"/>
      <c r="C1252" s="159">
        <v>0</v>
      </c>
      <c r="D1252" s="159">
        <f t="shared" si="20"/>
        <v>0</v>
      </c>
    </row>
    <row r="1253" s="149" customFormat="1" hidden="1" customHeight="1" spans="1:4">
      <c r="A1253" s="62" t="s">
        <v>1196</v>
      </c>
      <c r="B1253" s="159"/>
      <c r="C1253" s="159">
        <v>0</v>
      </c>
      <c r="D1253" s="159">
        <f t="shared" si="20"/>
        <v>0</v>
      </c>
    </row>
    <row r="1254" s="149" customFormat="1" hidden="1" customHeight="1" spans="1:4">
      <c r="A1254" s="62" t="s">
        <v>1197</v>
      </c>
      <c r="B1254" s="159"/>
      <c r="C1254" s="159">
        <v>0</v>
      </c>
      <c r="D1254" s="159">
        <f t="shared" si="20"/>
        <v>0</v>
      </c>
    </row>
    <row r="1255" s="149" customFormat="1" hidden="1" customHeight="1" spans="1:4">
      <c r="A1255" s="62" t="s">
        <v>1198</v>
      </c>
      <c r="B1255" s="159"/>
      <c r="C1255" s="159">
        <v>0</v>
      </c>
      <c r="D1255" s="159">
        <f t="shared" si="20"/>
        <v>0</v>
      </c>
    </row>
    <row r="1256" s="149" customFormat="1" hidden="1" customHeight="1" spans="1:4">
      <c r="A1256" s="62" t="s">
        <v>1199</v>
      </c>
      <c r="B1256" s="159"/>
      <c r="C1256" s="159">
        <v>0</v>
      </c>
      <c r="D1256" s="159">
        <f t="shared" si="20"/>
        <v>0</v>
      </c>
    </row>
    <row r="1257" s="149" customFormat="1" hidden="1" customHeight="1" spans="1:4">
      <c r="A1257" s="62" t="s">
        <v>1200</v>
      </c>
      <c r="B1257" s="159"/>
      <c r="C1257" s="159">
        <v>0</v>
      </c>
      <c r="D1257" s="159">
        <f t="shared" si="20"/>
        <v>0</v>
      </c>
    </row>
    <row r="1258" s="151" customFormat="1" hidden="1" customHeight="1" spans="1:4">
      <c r="A1258" s="61" t="s">
        <v>1201</v>
      </c>
      <c r="B1258" s="158">
        <f>SUM(B1259:B1263)</f>
        <v>0</v>
      </c>
      <c r="C1258" s="159">
        <v>0</v>
      </c>
      <c r="D1258" s="158">
        <f t="shared" si="20"/>
        <v>0</v>
      </c>
    </row>
    <row r="1259" s="149" customFormat="1" hidden="1" customHeight="1" spans="1:4">
      <c r="A1259" s="62" t="s">
        <v>1202</v>
      </c>
      <c r="B1259" s="159"/>
      <c r="C1259" s="159">
        <v>0</v>
      </c>
      <c r="D1259" s="159">
        <f t="shared" si="20"/>
        <v>0</v>
      </c>
    </row>
    <row r="1260" s="149" customFormat="1" hidden="1" customHeight="1" spans="1:4">
      <c r="A1260" s="62" t="s">
        <v>1203</v>
      </c>
      <c r="B1260" s="159"/>
      <c r="C1260" s="159">
        <v>0</v>
      </c>
      <c r="D1260" s="159">
        <f t="shared" si="20"/>
        <v>0</v>
      </c>
    </row>
    <row r="1261" s="149" customFormat="1" hidden="1" customHeight="1" spans="1:4">
      <c r="A1261" s="62" t="s">
        <v>1204</v>
      </c>
      <c r="B1261" s="159"/>
      <c r="C1261" s="159">
        <v>0</v>
      </c>
      <c r="D1261" s="159">
        <f t="shared" si="20"/>
        <v>0</v>
      </c>
    </row>
    <row r="1262" s="149" customFormat="1" hidden="1" customHeight="1" spans="1:4">
      <c r="A1262" s="62" t="s">
        <v>1205</v>
      </c>
      <c r="B1262" s="159"/>
      <c r="C1262" s="159">
        <v>0</v>
      </c>
      <c r="D1262" s="159">
        <f t="shared" si="20"/>
        <v>0</v>
      </c>
    </row>
    <row r="1263" s="149" customFormat="1" hidden="1" customHeight="1" spans="1:4">
      <c r="A1263" s="62" t="s">
        <v>1206</v>
      </c>
      <c r="B1263" s="159"/>
      <c r="C1263" s="159">
        <v>0</v>
      </c>
      <c r="D1263" s="159">
        <f t="shared" si="20"/>
        <v>0</v>
      </c>
    </row>
    <row r="1264" s="151" customFormat="1" hidden="1" customHeight="1" spans="1:4">
      <c r="A1264" s="61" t="s">
        <v>1207</v>
      </c>
      <c r="B1264" s="158">
        <f>SUM(B1265:B1276)</f>
        <v>0</v>
      </c>
      <c r="C1264" s="159">
        <v>0</v>
      </c>
      <c r="D1264" s="158">
        <f t="shared" si="20"/>
        <v>0</v>
      </c>
    </row>
    <row r="1265" s="149" customFormat="1" hidden="1" customHeight="1" spans="1:4">
      <c r="A1265" s="62" t="s">
        <v>1208</v>
      </c>
      <c r="B1265" s="159"/>
      <c r="C1265" s="159">
        <v>0</v>
      </c>
      <c r="D1265" s="159">
        <f t="shared" si="20"/>
        <v>0</v>
      </c>
    </row>
    <row r="1266" s="149" customFormat="1" hidden="1" customHeight="1" spans="1:4">
      <c r="A1266" s="62" t="s">
        <v>1209</v>
      </c>
      <c r="B1266" s="159"/>
      <c r="C1266" s="159">
        <v>0</v>
      </c>
      <c r="D1266" s="159">
        <f t="shared" si="20"/>
        <v>0</v>
      </c>
    </row>
    <row r="1267" s="149" customFormat="1" hidden="1" customHeight="1" spans="1:4">
      <c r="A1267" s="62" t="s">
        <v>1210</v>
      </c>
      <c r="B1267" s="159"/>
      <c r="C1267" s="159">
        <v>0</v>
      </c>
      <c r="D1267" s="159">
        <f t="shared" si="20"/>
        <v>0</v>
      </c>
    </row>
    <row r="1268" s="149" customFormat="1" hidden="1" customHeight="1" spans="1:4">
      <c r="A1268" s="62" t="s">
        <v>1211</v>
      </c>
      <c r="B1268" s="159"/>
      <c r="C1268" s="159">
        <v>0</v>
      </c>
      <c r="D1268" s="159">
        <f t="shared" si="20"/>
        <v>0</v>
      </c>
    </row>
    <row r="1269" s="149" customFormat="1" hidden="1" customHeight="1" spans="1:4">
      <c r="A1269" s="62" t="s">
        <v>1212</v>
      </c>
      <c r="B1269" s="159"/>
      <c r="C1269" s="159">
        <v>0</v>
      </c>
      <c r="D1269" s="159">
        <f t="shared" si="20"/>
        <v>0</v>
      </c>
    </row>
    <row r="1270" s="149" customFormat="1" hidden="1" customHeight="1" spans="1:4">
      <c r="A1270" s="62" t="s">
        <v>1213</v>
      </c>
      <c r="B1270" s="159"/>
      <c r="C1270" s="159">
        <v>0</v>
      </c>
      <c r="D1270" s="159">
        <f t="shared" si="20"/>
        <v>0</v>
      </c>
    </row>
    <row r="1271" s="149" customFormat="1" hidden="1" customHeight="1" spans="1:4">
      <c r="A1271" s="62" t="s">
        <v>1214</v>
      </c>
      <c r="B1271" s="159"/>
      <c r="C1271" s="159">
        <v>0</v>
      </c>
      <c r="D1271" s="159">
        <f t="shared" si="20"/>
        <v>0</v>
      </c>
    </row>
    <row r="1272" s="149" customFormat="1" hidden="1" customHeight="1" spans="1:4">
      <c r="A1272" s="62" t="s">
        <v>1215</v>
      </c>
      <c r="B1272" s="159"/>
      <c r="C1272" s="159">
        <v>0</v>
      </c>
      <c r="D1272" s="159">
        <f t="shared" si="20"/>
        <v>0</v>
      </c>
    </row>
    <row r="1273" s="149" customFormat="1" hidden="1" customHeight="1" spans="1:4">
      <c r="A1273" s="62" t="s">
        <v>1216</v>
      </c>
      <c r="B1273" s="159"/>
      <c r="C1273" s="159">
        <v>0</v>
      </c>
      <c r="D1273" s="159">
        <f t="shared" si="20"/>
        <v>0</v>
      </c>
    </row>
    <row r="1274" s="149" customFormat="1" hidden="1" customHeight="1" spans="1:4">
      <c r="A1274" s="62" t="s">
        <v>1217</v>
      </c>
      <c r="B1274" s="159"/>
      <c r="C1274" s="159">
        <v>0</v>
      </c>
      <c r="D1274" s="159">
        <f t="shared" si="20"/>
        <v>0</v>
      </c>
    </row>
    <row r="1275" s="149" customFormat="1" hidden="1" customHeight="1" spans="1:4">
      <c r="A1275" s="62" t="s">
        <v>1218</v>
      </c>
      <c r="B1275" s="159"/>
      <c r="C1275" s="159">
        <v>0</v>
      </c>
      <c r="D1275" s="159">
        <f t="shared" si="20"/>
        <v>0</v>
      </c>
    </row>
    <row r="1276" s="149" customFormat="1" hidden="1" customHeight="1" spans="1:4">
      <c r="A1276" s="62" t="s">
        <v>1219</v>
      </c>
      <c r="B1276" s="159"/>
      <c r="C1276" s="159">
        <v>0</v>
      </c>
      <c r="D1276" s="159">
        <f t="shared" si="20"/>
        <v>0</v>
      </c>
    </row>
    <row r="1277" s="151" customFormat="1" customHeight="1" spans="1:4">
      <c r="A1277" s="61" t="s">
        <v>1220</v>
      </c>
      <c r="B1277" s="158">
        <f>SUM(B1278,B1289,B1296,B1304,B1317,B1321,B1325)</f>
        <v>3081</v>
      </c>
      <c r="C1277" s="158">
        <f>SUM(C1278,C1289,C1296,C1304,C1317,C1321,C1325)</f>
        <v>279</v>
      </c>
      <c r="D1277" s="158">
        <f t="shared" si="20"/>
        <v>3360</v>
      </c>
    </row>
    <row r="1278" s="151" customFormat="1" customHeight="1" spans="1:4">
      <c r="A1278" s="61" t="s">
        <v>1221</v>
      </c>
      <c r="B1278" s="158">
        <f>SUM(B1279:B1288)</f>
        <v>762</v>
      </c>
      <c r="C1278" s="158">
        <f>SUM(C1279:C1288)</f>
        <v>-204</v>
      </c>
      <c r="D1278" s="158">
        <f t="shared" si="20"/>
        <v>558</v>
      </c>
    </row>
    <row r="1279" s="149" customFormat="1" customHeight="1" spans="1:4">
      <c r="A1279" s="62" t="s">
        <v>250</v>
      </c>
      <c r="B1279" s="159">
        <v>525</v>
      </c>
      <c r="C1279" s="159">
        <v>-20</v>
      </c>
      <c r="D1279" s="159">
        <f t="shared" si="20"/>
        <v>505</v>
      </c>
    </row>
    <row r="1280" s="149" customFormat="1" customHeight="1" spans="1:4">
      <c r="A1280" s="62" t="s">
        <v>251</v>
      </c>
      <c r="B1280" s="159">
        <v>40</v>
      </c>
      <c r="C1280" s="159">
        <v>-31</v>
      </c>
      <c r="D1280" s="159">
        <f t="shared" si="20"/>
        <v>9</v>
      </c>
    </row>
    <row r="1281" s="149" customFormat="1" customHeight="1" spans="1:4">
      <c r="A1281" s="62" t="s">
        <v>252</v>
      </c>
      <c r="B1281" s="159"/>
      <c r="C1281" s="159">
        <v>0</v>
      </c>
      <c r="D1281" s="159">
        <f t="shared" si="20"/>
        <v>0</v>
      </c>
    </row>
    <row r="1282" s="149" customFormat="1" customHeight="1" spans="1:4">
      <c r="A1282" s="62" t="s">
        <v>1222</v>
      </c>
      <c r="B1282" s="159"/>
      <c r="C1282" s="159">
        <v>0</v>
      </c>
      <c r="D1282" s="159">
        <f t="shared" si="20"/>
        <v>0</v>
      </c>
    </row>
    <row r="1283" s="149" customFormat="1" customHeight="1" spans="1:4">
      <c r="A1283" s="62" t="s">
        <v>1223</v>
      </c>
      <c r="B1283" s="159"/>
      <c r="C1283" s="159">
        <v>0</v>
      </c>
      <c r="D1283" s="159">
        <f t="shared" si="20"/>
        <v>0</v>
      </c>
    </row>
    <row r="1284" s="149" customFormat="1" customHeight="1" spans="1:4">
      <c r="A1284" s="62" t="s">
        <v>1224</v>
      </c>
      <c r="B1284" s="159">
        <v>24</v>
      </c>
      <c r="C1284" s="159">
        <v>-24</v>
      </c>
      <c r="D1284" s="159">
        <f t="shared" si="20"/>
        <v>0</v>
      </c>
    </row>
    <row r="1285" s="149" customFormat="1" customHeight="1" spans="1:4">
      <c r="A1285" s="62" t="s">
        <v>1225</v>
      </c>
      <c r="B1285" s="159"/>
      <c r="C1285" s="159">
        <v>25</v>
      </c>
      <c r="D1285" s="159">
        <f t="shared" ref="D1285:D1348" si="21">SUM(B1285:C1285)</f>
        <v>25</v>
      </c>
    </row>
    <row r="1286" s="149" customFormat="1" customHeight="1" spans="1:4">
      <c r="A1286" s="62" t="s">
        <v>1226</v>
      </c>
      <c r="B1286" s="159"/>
      <c r="C1286" s="159">
        <v>0</v>
      </c>
      <c r="D1286" s="159">
        <f t="shared" si="21"/>
        <v>0</v>
      </c>
    </row>
    <row r="1287" s="149" customFormat="1" customHeight="1" spans="1:4">
      <c r="A1287" s="62" t="s">
        <v>259</v>
      </c>
      <c r="B1287" s="159"/>
      <c r="C1287" s="159">
        <v>0</v>
      </c>
      <c r="D1287" s="159">
        <f t="shared" si="21"/>
        <v>0</v>
      </c>
    </row>
    <row r="1288" s="149" customFormat="1" customHeight="1" spans="1:4">
      <c r="A1288" s="62" t="s">
        <v>1227</v>
      </c>
      <c r="B1288" s="159">
        <v>173</v>
      </c>
      <c r="C1288" s="159">
        <v>-154</v>
      </c>
      <c r="D1288" s="159">
        <f t="shared" si="21"/>
        <v>19</v>
      </c>
    </row>
    <row r="1289" s="151" customFormat="1" customHeight="1" spans="1:4">
      <c r="A1289" s="61" t="s">
        <v>1228</v>
      </c>
      <c r="B1289" s="158">
        <f>SUM(B1290:B1295)</f>
        <v>1808</v>
      </c>
      <c r="C1289" s="158">
        <f>SUM(C1290:C1295)</f>
        <v>-152</v>
      </c>
      <c r="D1289" s="158">
        <f t="shared" si="21"/>
        <v>1656</v>
      </c>
    </row>
    <row r="1290" s="149" customFormat="1" customHeight="1" spans="1:4">
      <c r="A1290" s="62" t="s">
        <v>250</v>
      </c>
      <c r="B1290" s="159"/>
      <c r="C1290" s="159">
        <v>0</v>
      </c>
      <c r="D1290" s="159">
        <f t="shared" si="21"/>
        <v>0</v>
      </c>
    </row>
    <row r="1291" s="149" customFormat="1" customHeight="1" spans="1:4">
      <c r="A1291" s="62" t="s">
        <v>251</v>
      </c>
      <c r="B1291" s="159">
        <v>0</v>
      </c>
      <c r="C1291" s="159">
        <v>0</v>
      </c>
      <c r="D1291" s="159">
        <f t="shared" si="21"/>
        <v>0</v>
      </c>
    </row>
    <row r="1292" s="149" customFormat="1" customHeight="1" spans="1:4">
      <c r="A1292" s="62" t="s">
        <v>252</v>
      </c>
      <c r="B1292" s="159"/>
      <c r="C1292" s="159">
        <v>0</v>
      </c>
      <c r="D1292" s="159">
        <f t="shared" si="21"/>
        <v>0</v>
      </c>
    </row>
    <row r="1293" s="149" customFormat="1" customHeight="1" spans="1:4">
      <c r="A1293" s="62" t="s">
        <v>1229</v>
      </c>
      <c r="B1293" s="159">
        <v>1408</v>
      </c>
      <c r="C1293" s="159">
        <v>-132</v>
      </c>
      <c r="D1293" s="159">
        <f t="shared" si="21"/>
        <v>1276</v>
      </c>
    </row>
    <row r="1294" s="149" customFormat="1" customHeight="1" spans="1:4">
      <c r="A1294" s="62" t="s">
        <v>259</v>
      </c>
      <c r="B1294" s="159"/>
      <c r="C1294" s="159">
        <v>0</v>
      </c>
      <c r="D1294" s="159">
        <f t="shared" si="21"/>
        <v>0</v>
      </c>
    </row>
    <row r="1295" s="149" customFormat="1" customHeight="1" spans="1:4">
      <c r="A1295" s="62" t="s">
        <v>1230</v>
      </c>
      <c r="B1295" s="159">
        <v>400</v>
      </c>
      <c r="C1295" s="159">
        <v>-20</v>
      </c>
      <c r="D1295" s="159">
        <f t="shared" si="21"/>
        <v>380</v>
      </c>
    </row>
    <row r="1296" s="151" customFormat="1" hidden="1" customHeight="1" spans="1:4">
      <c r="A1296" s="61" t="s">
        <v>1231</v>
      </c>
      <c r="B1296" s="158">
        <f>SUM(B1297:B1303)</f>
        <v>0</v>
      </c>
      <c r="C1296" s="159">
        <v>0</v>
      </c>
      <c r="D1296" s="158">
        <f t="shared" si="21"/>
        <v>0</v>
      </c>
    </row>
    <row r="1297" s="149" customFormat="1" hidden="1" customHeight="1" spans="1:4">
      <c r="A1297" s="62" t="s">
        <v>250</v>
      </c>
      <c r="B1297" s="159"/>
      <c r="C1297" s="159">
        <v>0</v>
      </c>
      <c r="D1297" s="159">
        <f t="shared" si="21"/>
        <v>0</v>
      </c>
    </row>
    <row r="1298" s="149" customFormat="1" hidden="1" customHeight="1" spans="1:4">
      <c r="A1298" s="62" t="s">
        <v>251</v>
      </c>
      <c r="B1298" s="159"/>
      <c r="C1298" s="159">
        <v>0</v>
      </c>
      <c r="D1298" s="159">
        <f t="shared" si="21"/>
        <v>0</v>
      </c>
    </row>
    <row r="1299" s="149" customFormat="1" hidden="1" customHeight="1" spans="1:4">
      <c r="A1299" s="62" t="s">
        <v>252</v>
      </c>
      <c r="B1299" s="159"/>
      <c r="C1299" s="159">
        <v>0</v>
      </c>
      <c r="D1299" s="159">
        <f t="shared" si="21"/>
        <v>0</v>
      </c>
    </row>
    <row r="1300" s="149" customFormat="1" hidden="1" customHeight="1" spans="1:4">
      <c r="A1300" s="62" t="s">
        <v>1232</v>
      </c>
      <c r="B1300" s="159"/>
      <c r="C1300" s="159">
        <v>0</v>
      </c>
      <c r="D1300" s="159">
        <f t="shared" si="21"/>
        <v>0</v>
      </c>
    </row>
    <row r="1301" s="149" customFormat="1" hidden="1" customHeight="1" spans="1:4">
      <c r="A1301" s="62" t="s">
        <v>1233</v>
      </c>
      <c r="B1301" s="159"/>
      <c r="C1301" s="159">
        <v>0</v>
      </c>
      <c r="D1301" s="159">
        <f t="shared" si="21"/>
        <v>0</v>
      </c>
    </row>
    <row r="1302" s="149" customFormat="1" hidden="1" customHeight="1" spans="1:4">
      <c r="A1302" s="62" t="s">
        <v>259</v>
      </c>
      <c r="B1302" s="159"/>
      <c r="C1302" s="159">
        <v>0</v>
      </c>
      <c r="D1302" s="159">
        <f t="shared" si="21"/>
        <v>0</v>
      </c>
    </row>
    <row r="1303" s="149" customFormat="1" hidden="1" customHeight="1" spans="1:4">
      <c r="A1303" s="62" t="s">
        <v>1234</v>
      </c>
      <c r="B1303" s="159"/>
      <c r="C1303" s="159">
        <v>0</v>
      </c>
      <c r="D1303" s="159">
        <f t="shared" si="21"/>
        <v>0</v>
      </c>
    </row>
    <row r="1304" s="151" customFormat="1" customHeight="1" spans="1:4">
      <c r="A1304" s="61" t="s">
        <v>1235</v>
      </c>
      <c r="B1304" s="158">
        <f>SUM(B1305:B1316)</f>
        <v>27</v>
      </c>
      <c r="C1304" s="158">
        <f>SUM(C1305:C1316)</f>
        <v>-26</v>
      </c>
      <c r="D1304" s="158">
        <f t="shared" si="21"/>
        <v>1</v>
      </c>
    </row>
    <row r="1305" s="149" customFormat="1" customHeight="1" spans="1:4">
      <c r="A1305" s="62" t="s">
        <v>250</v>
      </c>
      <c r="B1305" s="159"/>
      <c r="C1305" s="159">
        <v>0</v>
      </c>
      <c r="D1305" s="159">
        <f t="shared" si="21"/>
        <v>0</v>
      </c>
    </row>
    <row r="1306" s="149" customFormat="1" customHeight="1" spans="1:4">
      <c r="A1306" s="62" t="s">
        <v>251</v>
      </c>
      <c r="B1306" s="159"/>
      <c r="C1306" s="159">
        <v>0</v>
      </c>
      <c r="D1306" s="159">
        <f t="shared" si="21"/>
        <v>0</v>
      </c>
    </row>
    <row r="1307" s="149" customFormat="1" customHeight="1" spans="1:4">
      <c r="A1307" s="62" t="s">
        <v>252</v>
      </c>
      <c r="B1307" s="159"/>
      <c r="C1307" s="159">
        <v>0</v>
      </c>
      <c r="D1307" s="159">
        <f t="shared" si="21"/>
        <v>0</v>
      </c>
    </row>
    <row r="1308" s="149" customFormat="1" customHeight="1" spans="1:4">
      <c r="A1308" s="62" t="s">
        <v>1236</v>
      </c>
      <c r="B1308" s="159">
        <v>8</v>
      </c>
      <c r="C1308" s="159">
        <v>-8</v>
      </c>
      <c r="D1308" s="159">
        <f t="shared" si="21"/>
        <v>0</v>
      </c>
    </row>
    <row r="1309" s="149" customFormat="1" customHeight="1" spans="1:4">
      <c r="A1309" s="62" t="s">
        <v>1237</v>
      </c>
      <c r="B1309" s="159">
        <v>19</v>
      </c>
      <c r="C1309" s="159">
        <v>-18</v>
      </c>
      <c r="D1309" s="159">
        <f t="shared" si="21"/>
        <v>1</v>
      </c>
    </row>
    <row r="1310" s="149" customFormat="1" customHeight="1" spans="1:4">
      <c r="A1310" s="62" t="s">
        <v>1238</v>
      </c>
      <c r="B1310" s="159"/>
      <c r="C1310" s="159">
        <v>0</v>
      </c>
      <c r="D1310" s="159">
        <f t="shared" si="21"/>
        <v>0</v>
      </c>
    </row>
    <row r="1311" s="149" customFormat="1" customHeight="1" spans="1:4">
      <c r="A1311" s="62" t="s">
        <v>1239</v>
      </c>
      <c r="B1311" s="159">
        <v>0</v>
      </c>
      <c r="C1311" s="159">
        <v>0</v>
      </c>
      <c r="D1311" s="159">
        <f t="shared" si="21"/>
        <v>0</v>
      </c>
    </row>
    <row r="1312" s="149" customFormat="1" customHeight="1" spans="1:4">
      <c r="A1312" s="62" t="s">
        <v>1240</v>
      </c>
      <c r="B1312" s="159"/>
      <c r="C1312" s="159">
        <v>0</v>
      </c>
      <c r="D1312" s="159">
        <f t="shared" si="21"/>
        <v>0</v>
      </c>
    </row>
    <row r="1313" s="149" customFormat="1" customHeight="1" spans="1:4">
      <c r="A1313" s="62" t="s">
        <v>1241</v>
      </c>
      <c r="B1313" s="159"/>
      <c r="C1313" s="159">
        <v>0</v>
      </c>
      <c r="D1313" s="159">
        <f t="shared" si="21"/>
        <v>0</v>
      </c>
    </row>
    <row r="1314" s="149" customFormat="1" customHeight="1" spans="1:4">
      <c r="A1314" s="62" t="s">
        <v>1242</v>
      </c>
      <c r="B1314" s="159"/>
      <c r="C1314" s="159">
        <v>0</v>
      </c>
      <c r="D1314" s="159">
        <f t="shared" si="21"/>
        <v>0</v>
      </c>
    </row>
    <row r="1315" s="149" customFormat="1" customHeight="1" spans="1:4">
      <c r="A1315" s="62" t="s">
        <v>1243</v>
      </c>
      <c r="B1315" s="159"/>
      <c r="C1315" s="159">
        <v>0</v>
      </c>
      <c r="D1315" s="159">
        <f t="shared" si="21"/>
        <v>0</v>
      </c>
    </row>
    <row r="1316" s="149" customFormat="1" customHeight="1" spans="1:4">
      <c r="A1316" s="62" t="s">
        <v>1244</v>
      </c>
      <c r="B1316" s="159"/>
      <c r="C1316" s="159">
        <v>0</v>
      </c>
      <c r="D1316" s="159">
        <f t="shared" si="21"/>
        <v>0</v>
      </c>
    </row>
    <row r="1317" s="151" customFormat="1" customHeight="1" spans="1:4">
      <c r="A1317" s="61" t="s">
        <v>1245</v>
      </c>
      <c r="B1317" s="158">
        <f>SUM(B1318:B1320)</f>
        <v>224</v>
      </c>
      <c r="C1317" s="158">
        <f>SUM(C1318:C1320)</f>
        <v>474</v>
      </c>
      <c r="D1317" s="158">
        <f t="shared" si="21"/>
        <v>698</v>
      </c>
    </row>
    <row r="1318" s="149" customFormat="1" customHeight="1" spans="1:4">
      <c r="A1318" s="62" t="s">
        <v>1246</v>
      </c>
      <c r="B1318" s="159">
        <v>224</v>
      </c>
      <c r="C1318" s="159">
        <v>474</v>
      </c>
      <c r="D1318" s="159">
        <f t="shared" si="21"/>
        <v>698</v>
      </c>
    </row>
    <row r="1319" s="149" customFormat="1" customHeight="1" spans="1:4">
      <c r="A1319" s="62" t="s">
        <v>1247</v>
      </c>
      <c r="B1319" s="159">
        <v>0</v>
      </c>
      <c r="C1319" s="159">
        <v>0</v>
      </c>
      <c r="D1319" s="159">
        <f t="shared" si="21"/>
        <v>0</v>
      </c>
    </row>
    <row r="1320" s="149" customFormat="1" customHeight="1" spans="1:4">
      <c r="A1320" s="62" t="s">
        <v>1248</v>
      </c>
      <c r="B1320" s="159"/>
      <c r="C1320" s="159">
        <v>0</v>
      </c>
      <c r="D1320" s="159">
        <f t="shared" si="21"/>
        <v>0</v>
      </c>
    </row>
    <row r="1321" s="151" customFormat="1" customHeight="1" spans="1:4">
      <c r="A1321" s="61" t="s">
        <v>1249</v>
      </c>
      <c r="B1321" s="158">
        <f>SUM(B1322:B1324)</f>
        <v>260</v>
      </c>
      <c r="C1321" s="158">
        <f>SUM(C1322:C1324)</f>
        <v>187</v>
      </c>
      <c r="D1321" s="158">
        <f t="shared" si="21"/>
        <v>447</v>
      </c>
    </row>
    <row r="1322" s="149" customFormat="1" customHeight="1" spans="1:4">
      <c r="A1322" s="62" t="s">
        <v>1250</v>
      </c>
      <c r="B1322" s="159">
        <v>260</v>
      </c>
      <c r="C1322" s="159">
        <v>187</v>
      </c>
      <c r="D1322" s="159">
        <f t="shared" si="21"/>
        <v>447</v>
      </c>
    </row>
    <row r="1323" s="149" customFormat="1" customHeight="1" spans="1:4">
      <c r="A1323" s="62" t="s">
        <v>1251</v>
      </c>
      <c r="B1323" s="159"/>
      <c r="C1323" s="159">
        <v>0</v>
      </c>
      <c r="D1323" s="159">
        <f t="shared" si="21"/>
        <v>0</v>
      </c>
    </row>
    <row r="1324" s="149" customFormat="1" customHeight="1" spans="1:4">
      <c r="A1324" s="62" t="s">
        <v>1252</v>
      </c>
      <c r="B1324" s="159"/>
      <c r="C1324" s="159">
        <v>0</v>
      </c>
      <c r="D1324" s="159">
        <f t="shared" si="21"/>
        <v>0</v>
      </c>
    </row>
    <row r="1325" s="151" customFormat="1" hidden="1" customHeight="1" spans="1:4">
      <c r="A1325" s="61" t="s">
        <v>1253</v>
      </c>
      <c r="B1325" s="158">
        <f>SUM(B1326)</f>
        <v>0</v>
      </c>
      <c r="C1325" s="159">
        <v>0</v>
      </c>
      <c r="D1325" s="158">
        <f t="shared" si="21"/>
        <v>0</v>
      </c>
    </row>
    <row r="1326" s="149" customFormat="1" hidden="1" customHeight="1" spans="1:4">
      <c r="A1326" s="62" t="s">
        <v>1254</v>
      </c>
      <c r="B1326" s="159"/>
      <c r="C1326" s="159">
        <v>0</v>
      </c>
      <c r="D1326" s="159">
        <f t="shared" si="21"/>
        <v>0</v>
      </c>
    </row>
    <row r="1327" s="151" customFormat="1" customHeight="1" spans="1:4">
      <c r="A1327" s="61" t="s">
        <v>1255</v>
      </c>
      <c r="B1327" s="158">
        <v>4400</v>
      </c>
      <c r="C1327" s="158">
        <v>0</v>
      </c>
      <c r="D1327" s="158">
        <f t="shared" si="21"/>
        <v>4400</v>
      </c>
    </row>
    <row r="1328" s="151" customFormat="1" customHeight="1" spans="1:4">
      <c r="A1328" s="61" t="s">
        <v>1256</v>
      </c>
      <c r="B1328" s="158">
        <f>SUM(B1329,B1331,B1336)</f>
        <v>6404</v>
      </c>
      <c r="C1328" s="159">
        <f>SUM(C1329,C1331,C1336)</f>
        <v>0</v>
      </c>
      <c r="D1328" s="158">
        <f t="shared" si="21"/>
        <v>6404</v>
      </c>
    </row>
    <row r="1329" s="151" customFormat="1" hidden="1" customHeight="1" spans="1:4">
      <c r="A1329" s="61" t="s">
        <v>1257</v>
      </c>
      <c r="B1329" s="158">
        <f>SUM(B1330)</f>
        <v>0</v>
      </c>
      <c r="C1329" s="159">
        <v>0</v>
      </c>
      <c r="D1329" s="158">
        <f t="shared" si="21"/>
        <v>0</v>
      </c>
    </row>
    <row r="1330" s="149" customFormat="1" hidden="1" customHeight="1" spans="1:4">
      <c r="A1330" s="62" t="s">
        <v>1258</v>
      </c>
      <c r="B1330" s="159"/>
      <c r="C1330" s="159">
        <v>0</v>
      </c>
      <c r="D1330" s="159">
        <f t="shared" si="21"/>
        <v>0</v>
      </c>
    </row>
    <row r="1331" s="151" customFormat="1" hidden="1" customHeight="1" spans="1:4">
      <c r="A1331" s="61" t="s">
        <v>1259</v>
      </c>
      <c r="B1331" s="158">
        <f>SUM(B1332:B1335)</f>
        <v>0</v>
      </c>
      <c r="C1331" s="159">
        <v>0</v>
      </c>
      <c r="D1331" s="158">
        <f t="shared" si="21"/>
        <v>0</v>
      </c>
    </row>
    <row r="1332" s="149" customFormat="1" hidden="1" customHeight="1" spans="1:4">
      <c r="A1332" s="62" t="s">
        <v>1260</v>
      </c>
      <c r="B1332" s="159"/>
      <c r="C1332" s="159">
        <v>0</v>
      </c>
      <c r="D1332" s="159">
        <f t="shared" si="21"/>
        <v>0</v>
      </c>
    </row>
    <row r="1333" s="149" customFormat="1" hidden="1" customHeight="1" spans="1:4">
      <c r="A1333" s="62" t="s">
        <v>1261</v>
      </c>
      <c r="B1333" s="159"/>
      <c r="C1333" s="159">
        <v>0</v>
      </c>
      <c r="D1333" s="159">
        <f t="shared" si="21"/>
        <v>0</v>
      </c>
    </row>
    <row r="1334" s="149" customFormat="1" hidden="1" customHeight="1" spans="1:4">
      <c r="A1334" s="62" t="s">
        <v>1262</v>
      </c>
      <c r="B1334" s="159"/>
      <c r="C1334" s="159">
        <v>0</v>
      </c>
      <c r="D1334" s="159">
        <f t="shared" si="21"/>
        <v>0</v>
      </c>
    </row>
    <row r="1335" s="149" customFormat="1" hidden="1" customHeight="1" spans="1:4">
      <c r="A1335" s="62" t="s">
        <v>1263</v>
      </c>
      <c r="B1335" s="159"/>
      <c r="C1335" s="159">
        <v>0</v>
      </c>
      <c r="D1335" s="159">
        <f t="shared" si="21"/>
        <v>0</v>
      </c>
    </row>
    <row r="1336" s="151" customFormat="1" customHeight="1" spans="1:4">
      <c r="A1336" s="61" t="s">
        <v>1264</v>
      </c>
      <c r="B1336" s="158">
        <f>SUM(B1337:B1340)</f>
        <v>6404</v>
      </c>
      <c r="C1336" s="159">
        <f>SUM(C1337:C1340)</f>
        <v>0</v>
      </c>
      <c r="D1336" s="158">
        <f t="shared" si="21"/>
        <v>6404</v>
      </c>
    </row>
    <row r="1337" s="149" customFormat="1" customHeight="1" spans="1:4">
      <c r="A1337" s="62" t="s">
        <v>1265</v>
      </c>
      <c r="B1337" s="159">
        <v>6396</v>
      </c>
      <c r="C1337" s="159">
        <v>0</v>
      </c>
      <c r="D1337" s="159">
        <f t="shared" si="21"/>
        <v>6396</v>
      </c>
    </row>
    <row r="1338" s="149" customFormat="1" customHeight="1" spans="1:4">
      <c r="A1338" s="62" t="s">
        <v>1266</v>
      </c>
      <c r="B1338" s="159"/>
      <c r="C1338" s="159">
        <v>6</v>
      </c>
      <c r="D1338" s="159">
        <f t="shared" si="21"/>
        <v>6</v>
      </c>
    </row>
    <row r="1339" s="149" customFormat="1" customHeight="1" spans="1:4">
      <c r="A1339" s="62" t="s">
        <v>1267</v>
      </c>
      <c r="B1339" s="159">
        <v>8</v>
      </c>
      <c r="C1339" s="159">
        <v>-6</v>
      </c>
      <c r="D1339" s="159">
        <f t="shared" si="21"/>
        <v>2</v>
      </c>
    </row>
    <row r="1340" s="149" customFormat="1" customHeight="1" spans="1:4">
      <c r="A1340" s="62" t="s">
        <v>1268</v>
      </c>
      <c r="B1340" s="159"/>
      <c r="C1340" s="159">
        <v>0</v>
      </c>
      <c r="D1340" s="159">
        <f t="shared" si="21"/>
        <v>0</v>
      </c>
    </row>
    <row r="1341" s="151" customFormat="1" hidden="1" customHeight="1" spans="1:4">
      <c r="A1341" s="61" t="s">
        <v>1269</v>
      </c>
      <c r="B1341" s="158">
        <f>SUM(B1342,B1344,B1346)</f>
        <v>0</v>
      </c>
      <c r="C1341" s="159">
        <v>0</v>
      </c>
      <c r="D1341" s="158">
        <f t="shared" si="21"/>
        <v>0</v>
      </c>
    </row>
    <row r="1342" s="149" customFormat="1" hidden="1" customHeight="1" spans="1:4">
      <c r="A1342" s="62" t="s">
        <v>1270</v>
      </c>
      <c r="B1342" s="159">
        <f>SUM(B1343)</f>
        <v>0</v>
      </c>
      <c r="C1342" s="159">
        <v>0</v>
      </c>
      <c r="D1342" s="159">
        <f t="shared" si="21"/>
        <v>0</v>
      </c>
    </row>
    <row r="1343" s="149" customFormat="1" hidden="1" customHeight="1" spans="1:4">
      <c r="A1343" s="62" t="s">
        <v>1271</v>
      </c>
      <c r="B1343" s="159"/>
      <c r="C1343" s="159">
        <v>0</v>
      </c>
      <c r="D1343" s="159">
        <f t="shared" si="21"/>
        <v>0</v>
      </c>
    </row>
    <row r="1344" s="149" customFormat="1" hidden="1" customHeight="1" spans="1:4">
      <c r="A1344" s="62" t="s">
        <v>1272</v>
      </c>
      <c r="B1344" s="159">
        <f>SUM(B1345)</f>
        <v>0</v>
      </c>
      <c r="C1344" s="159">
        <v>0</v>
      </c>
      <c r="D1344" s="159">
        <f t="shared" si="21"/>
        <v>0</v>
      </c>
    </row>
    <row r="1345" s="149" customFormat="1" hidden="1" customHeight="1" spans="1:4">
      <c r="A1345" s="62" t="s">
        <v>1273</v>
      </c>
      <c r="B1345" s="159"/>
      <c r="C1345" s="159">
        <v>0</v>
      </c>
      <c r="D1345" s="159">
        <f t="shared" si="21"/>
        <v>0</v>
      </c>
    </row>
    <row r="1346" s="149" customFormat="1" hidden="1" customHeight="1" spans="1:4">
      <c r="A1346" s="62" t="s">
        <v>1274</v>
      </c>
      <c r="B1346" s="159">
        <f>SUM(B1347)</f>
        <v>0</v>
      </c>
      <c r="C1346" s="159">
        <v>0</v>
      </c>
      <c r="D1346" s="159">
        <f t="shared" si="21"/>
        <v>0</v>
      </c>
    </row>
    <row r="1347" s="149" customFormat="1" hidden="1" customHeight="1" spans="1:4">
      <c r="A1347" s="62" t="s">
        <v>1275</v>
      </c>
      <c r="B1347" s="159"/>
      <c r="C1347" s="159">
        <v>0</v>
      </c>
      <c r="D1347" s="159">
        <f t="shared" si="21"/>
        <v>0</v>
      </c>
    </row>
    <row r="1348" s="151" customFormat="1" hidden="1" customHeight="1" spans="1:4">
      <c r="A1348" s="61" t="s">
        <v>1276</v>
      </c>
      <c r="B1348" s="158">
        <f>SUM(B1349:B1350)</f>
        <v>0</v>
      </c>
      <c r="C1348" s="158">
        <v>0</v>
      </c>
      <c r="D1348" s="158">
        <f t="shared" si="21"/>
        <v>0</v>
      </c>
    </row>
    <row r="1349" s="149" customFormat="1" hidden="1" customHeight="1" spans="1:4">
      <c r="A1349" s="62" t="s">
        <v>1277</v>
      </c>
      <c r="B1349" s="159"/>
      <c r="C1349" s="159">
        <v>0</v>
      </c>
      <c r="D1349" s="159">
        <f t="shared" ref="D1349:D1354" si="22">SUM(B1349:C1349)</f>
        <v>0</v>
      </c>
    </row>
    <row r="1350" s="149" customFormat="1" hidden="1" customHeight="1" spans="1:4">
      <c r="A1350" s="62" t="s">
        <v>1119</v>
      </c>
      <c r="B1350" s="159"/>
      <c r="C1350" s="159">
        <v>0</v>
      </c>
      <c r="D1350" s="159">
        <f t="shared" si="22"/>
        <v>0</v>
      </c>
    </row>
    <row r="1351" s="151" customFormat="1" customHeight="1" spans="1:4">
      <c r="A1351" s="61" t="s">
        <v>1278</v>
      </c>
      <c r="B1351" s="158">
        <f>SUM(B1352,B1357:B1359)</f>
        <v>4400</v>
      </c>
      <c r="C1351" s="158">
        <f>SUM(C1352,C1357:C1359)</f>
        <v>61</v>
      </c>
      <c r="D1351" s="158">
        <f t="shared" si="22"/>
        <v>4461</v>
      </c>
    </row>
    <row r="1352" s="151" customFormat="1" customHeight="1" spans="1:4">
      <c r="A1352" s="61" t="s">
        <v>1279</v>
      </c>
      <c r="B1352" s="158">
        <f>SUM(B1353:B1356)</f>
        <v>4400</v>
      </c>
      <c r="C1352" s="158">
        <f>SUM(C1353:C1356)</f>
        <v>0</v>
      </c>
      <c r="D1352" s="158">
        <f t="shared" si="22"/>
        <v>4400</v>
      </c>
    </row>
    <row r="1353" s="149" customFormat="1" customHeight="1" spans="1:4">
      <c r="A1353" s="62" t="s">
        <v>1280</v>
      </c>
      <c r="B1353" s="159"/>
      <c r="C1353" s="159">
        <v>0</v>
      </c>
      <c r="D1353" s="159">
        <f t="shared" si="22"/>
        <v>0</v>
      </c>
    </row>
    <row r="1354" s="149" customFormat="1" customHeight="1" spans="1:4">
      <c r="A1354" s="62" t="s">
        <v>1281</v>
      </c>
      <c r="B1354" s="159"/>
      <c r="C1354" s="159">
        <v>500</v>
      </c>
      <c r="D1354" s="159">
        <f t="shared" si="22"/>
        <v>500</v>
      </c>
    </row>
    <row r="1355" s="149" customFormat="1" customHeight="1" spans="1:4">
      <c r="A1355" s="62" t="s">
        <v>1282</v>
      </c>
      <c r="B1355" s="159">
        <v>4400</v>
      </c>
      <c r="C1355" s="159">
        <v>-500</v>
      </c>
      <c r="D1355" s="159">
        <v>3900</v>
      </c>
    </row>
    <row r="1356" s="149" customFormat="1" customHeight="1" spans="1:4">
      <c r="A1356" s="62" t="s">
        <v>1283</v>
      </c>
      <c r="B1356" s="159"/>
      <c r="C1356" s="159">
        <v>0</v>
      </c>
      <c r="D1356" s="159">
        <f t="shared" ref="D1356:D1368" si="23">SUM(B1356:C1356)</f>
        <v>0</v>
      </c>
    </row>
    <row r="1357" s="151" customFormat="1" customHeight="1" spans="1:4">
      <c r="A1357" s="61" t="s">
        <v>239</v>
      </c>
      <c r="B1357" s="158"/>
      <c r="C1357" s="61">
        <v>61</v>
      </c>
      <c r="D1357" s="158">
        <f t="shared" si="23"/>
        <v>61</v>
      </c>
    </row>
    <row r="1358" s="151" customFormat="1" customHeight="1" spans="1:4">
      <c r="A1358" s="61" t="s">
        <v>240</v>
      </c>
      <c r="B1358" s="158"/>
      <c r="C1358" s="158">
        <v>0</v>
      </c>
      <c r="D1358" s="158">
        <f t="shared" si="23"/>
        <v>0</v>
      </c>
    </row>
    <row r="1359" s="151" customFormat="1" customHeight="1" spans="1:4">
      <c r="A1359" s="61" t="s">
        <v>1284</v>
      </c>
      <c r="B1359" s="158"/>
      <c r="C1359" s="158">
        <v>0</v>
      </c>
      <c r="D1359" s="158">
        <f t="shared" si="23"/>
        <v>0</v>
      </c>
    </row>
    <row r="1360" s="151" customFormat="1" customHeight="1" spans="1:4">
      <c r="A1360" s="61" t="s">
        <v>1285</v>
      </c>
      <c r="B1360" s="158">
        <f>SUM(JB1364,B1361,B1365,B1367:B1368)</f>
        <v>88000</v>
      </c>
      <c r="C1360" s="158">
        <f>SUM(JC1364,C1361,C1365,C1367:C1368)</f>
        <v>-4097</v>
      </c>
      <c r="D1360" s="158">
        <f t="shared" si="23"/>
        <v>83903</v>
      </c>
    </row>
    <row r="1361" s="151" customFormat="1" customHeight="1" spans="1:4">
      <c r="A1361" s="61" t="s">
        <v>1286</v>
      </c>
      <c r="B1361" s="158">
        <f>SUM(B1362:B1363)</f>
        <v>88000</v>
      </c>
      <c r="C1361" s="158">
        <f>SUM(C1362:C1363)</f>
        <v>-4642</v>
      </c>
      <c r="D1361" s="158">
        <f t="shared" si="23"/>
        <v>83358</v>
      </c>
    </row>
    <row r="1362" s="149" customFormat="1" customHeight="1" spans="1:4">
      <c r="A1362" s="62" t="s">
        <v>1287</v>
      </c>
      <c r="B1362" s="159">
        <v>23391</v>
      </c>
      <c r="C1362" s="159">
        <v>-597</v>
      </c>
      <c r="D1362" s="159">
        <f t="shared" si="23"/>
        <v>22794</v>
      </c>
    </row>
    <row r="1363" s="149" customFormat="1" customHeight="1" spans="1:4">
      <c r="A1363" s="62" t="s">
        <v>1288</v>
      </c>
      <c r="B1363" s="159">
        <v>64609</v>
      </c>
      <c r="C1363" s="159">
        <v>-4045</v>
      </c>
      <c r="D1363" s="159">
        <f t="shared" si="23"/>
        <v>60564</v>
      </c>
    </row>
    <row r="1364" s="151" customFormat="1" customHeight="1" spans="1:4">
      <c r="A1364" s="61" t="s">
        <v>1289</v>
      </c>
      <c r="B1364" s="158"/>
      <c r="C1364" s="158">
        <v>0</v>
      </c>
      <c r="D1364" s="158">
        <f t="shared" si="23"/>
        <v>0</v>
      </c>
    </row>
    <row r="1365" s="151" customFormat="1" customHeight="1" spans="1:4">
      <c r="A1365" s="61" t="s">
        <v>1290</v>
      </c>
      <c r="B1365" s="158">
        <f>B1366</f>
        <v>0</v>
      </c>
      <c r="C1365" s="158">
        <v>545</v>
      </c>
      <c r="D1365" s="158">
        <f t="shared" si="23"/>
        <v>545</v>
      </c>
    </row>
    <row r="1366" s="149" customFormat="1" customHeight="1" spans="1:4">
      <c r="A1366" s="62" t="s">
        <v>1291</v>
      </c>
      <c r="B1366" s="159">
        <v>0</v>
      </c>
      <c r="C1366" s="159">
        <v>545</v>
      </c>
      <c r="D1366" s="159">
        <f t="shared" si="23"/>
        <v>545</v>
      </c>
    </row>
    <row r="1367" s="151" customFormat="1" customHeight="1" spans="1:4">
      <c r="A1367" s="61" t="s">
        <v>1292</v>
      </c>
      <c r="B1367" s="158"/>
      <c r="C1367" s="158">
        <v>0</v>
      </c>
      <c r="D1367" s="158">
        <f t="shared" si="23"/>
        <v>0</v>
      </c>
    </row>
    <row r="1368" s="151" customFormat="1" customHeight="1" spans="1:4">
      <c r="A1368" s="61" t="s">
        <v>1293</v>
      </c>
      <c r="B1368" s="158"/>
      <c r="C1368" s="158">
        <v>0</v>
      </c>
      <c r="D1368" s="158">
        <f t="shared" si="23"/>
        <v>0</v>
      </c>
    </row>
  </sheetData>
  <autoFilter ref="A4:XFD1368">
    <extLst/>
  </autoFilter>
  <mergeCells count="5">
    <mergeCell ref="A1:D1"/>
    <mergeCell ref="A3:A4"/>
    <mergeCell ref="B3:B4"/>
    <mergeCell ref="C3:C4"/>
    <mergeCell ref="D3:D4"/>
  </mergeCells>
  <pageMargins left="0.751388888888889" right="0.751388888888889" top="1" bottom="1" header="0.5" footer="0.5"/>
  <pageSetup paperSize="9" firstPageNumber="9" orientation="portrait" useFirstPageNumber="1" horizontalDpi="600"/>
  <headerFooter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D122"/>
  <sheetViews>
    <sheetView topLeftCell="A109" workbookViewId="0">
      <selection activeCell="J82" sqref="J82"/>
    </sheetView>
  </sheetViews>
  <sheetFormatPr defaultColWidth="9" defaultRowHeight="14" outlineLevelCol="3"/>
  <cols>
    <col min="1" max="1" width="6.62727272727273" style="133" customWidth="1"/>
    <col min="2" max="2" width="50.6272727272727" style="134" customWidth="1"/>
    <col min="3" max="3" width="10.6272727272727" style="135" customWidth="1"/>
    <col min="4" max="4" width="21.2545454545455" style="136" customWidth="1"/>
    <col min="5" max="16384" width="9" style="130"/>
  </cols>
  <sheetData>
    <row r="1" s="129" customFormat="1" ht="35.1" customHeight="1" spans="1:4">
      <c r="A1" s="137" t="s">
        <v>1294</v>
      </c>
      <c r="B1" s="138"/>
      <c r="C1" s="139"/>
      <c r="D1" s="140"/>
    </row>
    <row r="2" s="130" customFormat="1" ht="24" customHeight="1" spans="1:4">
      <c r="A2" s="141" t="s">
        <v>1</v>
      </c>
      <c r="B2" s="142"/>
      <c r="C2" s="143"/>
      <c r="D2" s="144" t="s">
        <v>2</v>
      </c>
    </row>
    <row r="3" s="131" customFormat="1" ht="30" customHeight="1" spans="1:4">
      <c r="A3" s="115" t="s">
        <v>1295</v>
      </c>
      <c r="B3" s="116" t="s">
        <v>1296</v>
      </c>
      <c r="C3" s="145" t="s">
        <v>1297</v>
      </c>
      <c r="D3" s="116" t="s">
        <v>1298</v>
      </c>
    </row>
    <row r="4" s="131" customFormat="1" ht="27" customHeight="1" spans="1:4">
      <c r="A4" s="115"/>
      <c r="B4" s="116" t="s">
        <v>1299</v>
      </c>
      <c r="C4" s="85">
        <f>SUM(C5:C180)</f>
        <v>79130.481082</v>
      </c>
      <c r="D4" s="146"/>
    </row>
    <row r="5" s="130" customFormat="1" ht="27" customHeight="1" spans="1:4">
      <c r="A5" s="86">
        <v>1</v>
      </c>
      <c r="B5" s="89" t="s">
        <v>1300</v>
      </c>
      <c r="C5" s="90">
        <v>2.86</v>
      </c>
      <c r="D5" s="147" t="s">
        <v>1301</v>
      </c>
    </row>
    <row r="6" s="130" customFormat="1" ht="27" customHeight="1" spans="1:4">
      <c r="A6" s="86">
        <v>2</v>
      </c>
      <c r="B6" s="89" t="s">
        <v>1302</v>
      </c>
      <c r="C6" s="90">
        <v>6728</v>
      </c>
      <c r="D6" s="147" t="s">
        <v>1301</v>
      </c>
    </row>
    <row r="7" s="130" customFormat="1" ht="27" customHeight="1" spans="1:4">
      <c r="A7" s="86">
        <v>3</v>
      </c>
      <c r="B7" s="92" t="s">
        <v>1303</v>
      </c>
      <c r="C7" s="147">
        <v>19108</v>
      </c>
      <c r="D7" s="147" t="s">
        <v>1304</v>
      </c>
    </row>
    <row r="8" s="130" customFormat="1" ht="32" customHeight="1" spans="1:4">
      <c r="A8" s="86">
        <v>4</v>
      </c>
      <c r="B8" s="92" t="s">
        <v>1305</v>
      </c>
      <c r="C8" s="147">
        <v>7700</v>
      </c>
      <c r="D8" s="147" t="s">
        <v>1304</v>
      </c>
    </row>
    <row r="9" s="130" customFormat="1" ht="27" customHeight="1" spans="1:4">
      <c r="A9" s="86">
        <v>5</v>
      </c>
      <c r="B9" s="92" t="s">
        <v>1306</v>
      </c>
      <c r="C9" s="147">
        <v>70</v>
      </c>
      <c r="D9" s="147" t="s">
        <v>1304</v>
      </c>
    </row>
    <row r="10" s="130" customFormat="1" ht="27" customHeight="1" spans="1:4">
      <c r="A10" s="86">
        <v>6</v>
      </c>
      <c r="B10" s="92" t="s">
        <v>1307</v>
      </c>
      <c r="C10" s="147">
        <v>2761</v>
      </c>
      <c r="D10" s="147" t="s">
        <v>1304</v>
      </c>
    </row>
    <row r="11" s="130" customFormat="1" ht="27" customHeight="1" spans="1:4">
      <c r="A11" s="86">
        <v>7</v>
      </c>
      <c r="B11" s="92" t="s">
        <v>1308</v>
      </c>
      <c r="C11" s="88">
        <v>2000</v>
      </c>
      <c r="D11" s="147" t="s">
        <v>1304</v>
      </c>
    </row>
    <row r="12" s="130" customFormat="1" ht="27" customHeight="1" spans="1:4">
      <c r="A12" s="86">
        <v>8</v>
      </c>
      <c r="B12" s="91" t="s">
        <v>1309</v>
      </c>
      <c r="C12" s="88">
        <v>4000</v>
      </c>
      <c r="D12" s="147" t="s">
        <v>1304</v>
      </c>
    </row>
    <row r="13" s="130" customFormat="1" ht="27" customHeight="1" spans="1:4">
      <c r="A13" s="86">
        <v>9</v>
      </c>
      <c r="B13" s="91" t="s">
        <v>1310</v>
      </c>
      <c r="C13" s="88">
        <v>3500</v>
      </c>
      <c r="D13" s="147" t="s">
        <v>1304</v>
      </c>
    </row>
    <row r="14" s="130" customFormat="1" ht="27" customHeight="1" spans="1:4">
      <c r="A14" s="86">
        <v>10</v>
      </c>
      <c r="B14" s="91" t="s">
        <v>1311</v>
      </c>
      <c r="C14" s="88">
        <v>120</v>
      </c>
      <c r="D14" s="147" t="s">
        <v>1304</v>
      </c>
    </row>
    <row r="15" s="130" customFormat="1" ht="27" customHeight="1" spans="1:4">
      <c r="A15" s="86">
        <v>11</v>
      </c>
      <c r="B15" s="91" t="s">
        <v>1312</v>
      </c>
      <c r="C15" s="88">
        <v>8000</v>
      </c>
      <c r="D15" s="147" t="s">
        <v>1304</v>
      </c>
    </row>
    <row r="16" s="130" customFormat="1" ht="27" customHeight="1" spans="1:4">
      <c r="A16" s="86">
        <v>12</v>
      </c>
      <c r="B16" s="91" t="s">
        <v>1313</v>
      </c>
      <c r="C16" s="88">
        <v>54</v>
      </c>
      <c r="D16" s="147" t="s">
        <v>1304</v>
      </c>
    </row>
    <row r="17" s="130" customFormat="1" ht="27" customHeight="1" spans="1:4">
      <c r="A17" s="86">
        <v>13</v>
      </c>
      <c r="B17" s="91" t="s">
        <v>1314</v>
      </c>
      <c r="C17" s="88">
        <v>53.1223</v>
      </c>
      <c r="D17" s="147" t="s">
        <v>1304</v>
      </c>
    </row>
    <row r="18" s="132" customFormat="1" ht="27" customHeight="1" spans="1:4">
      <c r="A18" s="86">
        <v>14</v>
      </c>
      <c r="B18" s="91" t="s">
        <v>1315</v>
      </c>
      <c r="C18" s="88">
        <v>38.4</v>
      </c>
      <c r="D18" s="147" t="s">
        <v>1304</v>
      </c>
    </row>
    <row r="19" s="130" customFormat="1" ht="27" customHeight="1" spans="1:4">
      <c r="A19" s="86">
        <v>15</v>
      </c>
      <c r="B19" s="92" t="s">
        <v>1316</v>
      </c>
      <c r="C19" s="88">
        <v>6137</v>
      </c>
      <c r="D19" s="147" t="s">
        <v>1317</v>
      </c>
    </row>
    <row r="20" s="130" customFormat="1" ht="27" customHeight="1" spans="1:4">
      <c r="A20" s="86">
        <v>16</v>
      </c>
      <c r="B20" s="92" t="s">
        <v>1318</v>
      </c>
      <c r="C20" s="88">
        <v>41</v>
      </c>
      <c r="D20" s="147" t="s">
        <v>1317</v>
      </c>
    </row>
    <row r="21" s="130" customFormat="1" ht="27" customHeight="1" spans="1:4">
      <c r="A21" s="86">
        <v>17</v>
      </c>
      <c r="B21" s="92" t="s">
        <v>1319</v>
      </c>
      <c r="C21" s="88">
        <v>2502</v>
      </c>
      <c r="D21" s="147" t="s">
        <v>1317</v>
      </c>
    </row>
    <row r="22" s="132" customFormat="1" ht="27" customHeight="1" spans="1:4">
      <c r="A22" s="86">
        <v>18</v>
      </c>
      <c r="B22" s="92" t="s">
        <v>1320</v>
      </c>
      <c r="C22" s="88">
        <v>50</v>
      </c>
      <c r="D22" s="147" t="s">
        <v>1321</v>
      </c>
    </row>
    <row r="23" s="132" customFormat="1" ht="27" customHeight="1" spans="1:4">
      <c r="A23" s="86">
        <v>19</v>
      </c>
      <c r="B23" s="92" t="s">
        <v>1322</v>
      </c>
      <c r="C23" s="88">
        <v>80</v>
      </c>
      <c r="D23" s="147" t="s">
        <v>1321</v>
      </c>
    </row>
    <row r="24" s="132" customFormat="1" ht="27" customHeight="1" spans="1:4">
      <c r="A24" s="86">
        <v>20</v>
      </c>
      <c r="B24" s="92" t="s">
        <v>1323</v>
      </c>
      <c r="C24" s="88">
        <v>40</v>
      </c>
      <c r="D24" s="147" t="s">
        <v>1321</v>
      </c>
    </row>
    <row r="25" s="132" customFormat="1" ht="27" customHeight="1" spans="1:4">
      <c r="A25" s="86">
        <v>21</v>
      </c>
      <c r="B25" s="92" t="s">
        <v>1324</v>
      </c>
      <c r="C25" s="88">
        <v>351</v>
      </c>
      <c r="D25" s="147" t="s">
        <v>1321</v>
      </c>
    </row>
    <row r="26" s="132" customFormat="1" ht="27" customHeight="1" spans="1:4">
      <c r="A26" s="86">
        <v>22</v>
      </c>
      <c r="B26" s="92" t="s">
        <v>1325</v>
      </c>
      <c r="C26" s="148">
        <v>200</v>
      </c>
      <c r="D26" s="147" t="s">
        <v>1321</v>
      </c>
    </row>
    <row r="27" s="132" customFormat="1" ht="30" customHeight="1" spans="1:4">
      <c r="A27" s="86">
        <v>23</v>
      </c>
      <c r="B27" s="92" t="s">
        <v>1326</v>
      </c>
      <c r="C27" s="88">
        <v>117</v>
      </c>
      <c r="D27" s="147" t="s">
        <v>1321</v>
      </c>
    </row>
    <row r="28" s="132" customFormat="1" ht="27" customHeight="1" spans="1:4">
      <c r="A28" s="86">
        <v>24</v>
      </c>
      <c r="B28" s="92" t="s">
        <v>1327</v>
      </c>
      <c r="C28" s="88">
        <v>128</v>
      </c>
      <c r="D28" s="147" t="s">
        <v>1321</v>
      </c>
    </row>
    <row r="29" s="132" customFormat="1" ht="27" customHeight="1" spans="1:4">
      <c r="A29" s="86">
        <v>25</v>
      </c>
      <c r="B29" s="92" t="s">
        <v>1328</v>
      </c>
      <c r="C29" s="88">
        <v>122.4633</v>
      </c>
      <c r="D29" s="147" t="s">
        <v>1321</v>
      </c>
    </row>
    <row r="30" s="132" customFormat="1" ht="30" customHeight="1" spans="1:4">
      <c r="A30" s="86">
        <v>26</v>
      </c>
      <c r="B30" s="92" t="s">
        <v>1329</v>
      </c>
      <c r="C30" s="88">
        <v>150</v>
      </c>
      <c r="D30" s="147" t="s">
        <v>1321</v>
      </c>
    </row>
    <row r="31" s="132" customFormat="1" ht="27" customHeight="1" spans="1:4">
      <c r="A31" s="86">
        <v>27</v>
      </c>
      <c r="B31" s="92" t="s">
        <v>1330</v>
      </c>
      <c r="C31" s="88">
        <f>3+1</f>
        <v>4</v>
      </c>
      <c r="D31" s="147" t="s">
        <v>1321</v>
      </c>
    </row>
    <row r="32" s="130" customFormat="1" ht="27" customHeight="1" spans="1:4">
      <c r="A32" s="86">
        <v>28</v>
      </c>
      <c r="B32" s="92" t="s">
        <v>1331</v>
      </c>
      <c r="C32" s="88">
        <v>20</v>
      </c>
      <c r="D32" s="147" t="s">
        <v>1321</v>
      </c>
    </row>
    <row r="33" s="130" customFormat="1" ht="27" customHeight="1" spans="1:4">
      <c r="A33" s="86">
        <v>29</v>
      </c>
      <c r="B33" s="92" t="s">
        <v>1332</v>
      </c>
      <c r="C33" s="88">
        <v>80</v>
      </c>
      <c r="D33" s="147" t="s">
        <v>1321</v>
      </c>
    </row>
    <row r="34" s="130" customFormat="1" ht="27" customHeight="1" spans="1:4">
      <c r="A34" s="86">
        <v>30</v>
      </c>
      <c r="B34" s="92" t="s">
        <v>1333</v>
      </c>
      <c r="C34" s="88">
        <v>35</v>
      </c>
      <c r="D34" s="147" t="s">
        <v>1321</v>
      </c>
    </row>
    <row r="35" s="132" customFormat="1" ht="27" customHeight="1" spans="1:4">
      <c r="A35" s="86">
        <v>31</v>
      </c>
      <c r="B35" s="92" t="s">
        <v>1334</v>
      </c>
      <c r="C35" s="88">
        <v>10</v>
      </c>
      <c r="D35" s="147" t="s">
        <v>1321</v>
      </c>
    </row>
    <row r="36" s="130" customFormat="1" ht="27" customHeight="1" spans="1:4">
      <c r="A36" s="86">
        <v>32</v>
      </c>
      <c r="B36" s="92" t="s">
        <v>1335</v>
      </c>
      <c r="C36" s="88">
        <v>12</v>
      </c>
      <c r="D36" s="147" t="s">
        <v>1321</v>
      </c>
    </row>
    <row r="37" s="130" customFormat="1" ht="27" customHeight="1" spans="1:4">
      <c r="A37" s="86">
        <v>33</v>
      </c>
      <c r="B37" s="91" t="s">
        <v>1336</v>
      </c>
      <c r="C37" s="88">
        <f>6430</f>
        <v>6430</v>
      </c>
      <c r="D37" s="147" t="s">
        <v>1321</v>
      </c>
    </row>
    <row r="38" s="130" customFormat="1" ht="27" customHeight="1" spans="1:4">
      <c r="A38" s="86">
        <v>34</v>
      </c>
      <c r="B38" s="91" t="s">
        <v>1337</v>
      </c>
      <c r="C38" s="88">
        <f>1124+43</f>
        <v>1167</v>
      </c>
      <c r="D38" s="147" t="s">
        <v>1321</v>
      </c>
    </row>
    <row r="39" s="130" customFormat="1" ht="27" customHeight="1" spans="1:4">
      <c r="A39" s="86">
        <v>35</v>
      </c>
      <c r="B39" s="91" t="s">
        <v>1338</v>
      </c>
      <c r="C39" s="88">
        <v>454</v>
      </c>
      <c r="D39" s="147" t="s">
        <v>1321</v>
      </c>
    </row>
    <row r="40" s="130" customFormat="1" ht="27" customHeight="1" spans="1:4">
      <c r="A40" s="86">
        <v>36</v>
      </c>
      <c r="B40" s="91" t="s">
        <v>1339</v>
      </c>
      <c r="C40" s="88">
        <v>240</v>
      </c>
      <c r="D40" s="147" t="s">
        <v>1321</v>
      </c>
    </row>
    <row r="41" s="130" customFormat="1" ht="27" customHeight="1" spans="1:4">
      <c r="A41" s="86">
        <v>37</v>
      </c>
      <c r="B41" s="91" t="s">
        <v>1340</v>
      </c>
      <c r="C41" s="88">
        <v>239.12</v>
      </c>
      <c r="D41" s="147" t="s">
        <v>1321</v>
      </c>
    </row>
    <row r="42" s="130" customFormat="1" ht="27" customHeight="1" spans="1:4">
      <c r="A42" s="86">
        <v>38</v>
      </c>
      <c r="B42" s="91" t="s">
        <v>1341</v>
      </c>
      <c r="C42" s="88">
        <v>300</v>
      </c>
      <c r="D42" s="147" t="s">
        <v>1321</v>
      </c>
    </row>
    <row r="43" s="130" customFormat="1" ht="27" customHeight="1" spans="1:4">
      <c r="A43" s="86">
        <v>39</v>
      </c>
      <c r="B43" s="91" t="s">
        <v>1342</v>
      </c>
      <c r="C43" s="88">
        <v>127</v>
      </c>
      <c r="D43" s="147" t="s">
        <v>1321</v>
      </c>
    </row>
    <row r="44" s="130" customFormat="1" ht="27" customHeight="1" spans="1:4">
      <c r="A44" s="86">
        <v>40</v>
      </c>
      <c r="B44" s="91" t="s">
        <v>1343</v>
      </c>
      <c r="C44" s="88">
        <v>119</v>
      </c>
      <c r="D44" s="147" t="s">
        <v>1321</v>
      </c>
    </row>
    <row r="45" s="130" customFormat="1" ht="27" customHeight="1" spans="1:4">
      <c r="A45" s="86">
        <v>41</v>
      </c>
      <c r="B45" s="91" t="s">
        <v>1344</v>
      </c>
      <c r="C45" s="88">
        <f>140+170</f>
        <v>310</v>
      </c>
      <c r="D45" s="147" t="s">
        <v>1321</v>
      </c>
    </row>
    <row r="46" s="130" customFormat="1" ht="34" customHeight="1" spans="1:4">
      <c r="A46" s="86">
        <v>42</v>
      </c>
      <c r="B46" s="91" t="s">
        <v>1345</v>
      </c>
      <c r="C46" s="88">
        <f>100+289</f>
        <v>389</v>
      </c>
      <c r="D46" s="147" t="s">
        <v>1321</v>
      </c>
    </row>
    <row r="47" s="130" customFormat="1" ht="27" customHeight="1" spans="1:4">
      <c r="A47" s="86">
        <v>43</v>
      </c>
      <c r="B47" s="91" t="s">
        <v>1346</v>
      </c>
      <c r="C47" s="88">
        <f>400+600+100+728+7</f>
        <v>1835</v>
      </c>
      <c r="D47" s="147" t="s">
        <v>1321</v>
      </c>
    </row>
    <row r="48" s="130" customFormat="1" ht="27" customHeight="1" spans="1:4">
      <c r="A48" s="86">
        <v>44</v>
      </c>
      <c r="B48" s="91" t="s">
        <v>1347</v>
      </c>
      <c r="C48" s="88">
        <v>197.5</v>
      </c>
      <c r="D48" s="147" t="s">
        <v>1321</v>
      </c>
    </row>
    <row r="49" s="130" customFormat="1" ht="27" customHeight="1" spans="1:4">
      <c r="A49" s="86">
        <v>45</v>
      </c>
      <c r="B49" s="91" t="s">
        <v>1348</v>
      </c>
      <c r="C49" s="88">
        <v>270</v>
      </c>
      <c r="D49" s="147" t="s">
        <v>1321</v>
      </c>
    </row>
    <row r="50" s="130" customFormat="1" ht="27" customHeight="1" spans="1:4">
      <c r="A50" s="86">
        <v>46</v>
      </c>
      <c r="B50" s="91" t="s">
        <v>1349</v>
      </c>
      <c r="C50" s="88">
        <v>327.06</v>
      </c>
      <c r="D50" s="147" t="s">
        <v>1321</v>
      </c>
    </row>
    <row r="51" s="130" customFormat="1" ht="27" customHeight="1" spans="1:4">
      <c r="A51" s="86">
        <v>47</v>
      </c>
      <c r="B51" s="91" t="s">
        <v>1350</v>
      </c>
      <c r="C51" s="88">
        <v>402.76</v>
      </c>
      <c r="D51" s="147" t="s">
        <v>1321</v>
      </c>
    </row>
    <row r="52" s="130" customFormat="1" ht="27" customHeight="1" spans="1:4">
      <c r="A52" s="86">
        <v>48</v>
      </c>
      <c r="B52" s="91" t="s">
        <v>1351</v>
      </c>
      <c r="C52" s="88">
        <v>315.834528</v>
      </c>
      <c r="D52" s="147" t="s">
        <v>1321</v>
      </c>
    </row>
    <row r="53" s="130" customFormat="1" ht="27" customHeight="1" spans="1:4">
      <c r="A53" s="86">
        <v>49</v>
      </c>
      <c r="B53" s="91" t="s">
        <v>1352</v>
      </c>
      <c r="C53" s="88">
        <v>305.38918</v>
      </c>
      <c r="D53" s="147" t="s">
        <v>1321</v>
      </c>
    </row>
    <row r="54" s="130" customFormat="1" ht="27" customHeight="1" spans="1:4">
      <c r="A54" s="86">
        <v>50</v>
      </c>
      <c r="B54" s="89" t="s">
        <v>1353</v>
      </c>
      <c r="C54" s="90">
        <v>27</v>
      </c>
      <c r="D54" s="147" t="s">
        <v>1321</v>
      </c>
    </row>
    <row r="55" s="130" customFormat="1" ht="27" customHeight="1" spans="1:4">
      <c r="A55" s="86">
        <v>51</v>
      </c>
      <c r="B55" s="89" t="s">
        <v>1354</v>
      </c>
      <c r="C55" s="90">
        <v>2</v>
      </c>
      <c r="D55" s="147" t="s">
        <v>1321</v>
      </c>
    </row>
    <row r="56" s="130" customFormat="1" ht="31" customHeight="1" spans="1:4">
      <c r="A56" s="86">
        <v>52</v>
      </c>
      <c r="B56" s="89" t="s">
        <v>1355</v>
      </c>
      <c r="C56" s="90">
        <v>35</v>
      </c>
      <c r="D56" s="147" t="s">
        <v>1321</v>
      </c>
    </row>
    <row r="57" s="130" customFormat="1" ht="32" customHeight="1" spans="1:4">
      <c r="A57" s="86">
        <v>53</v>
      </c>
      <c r="B57" s="89" t="s">
        <v>1356</v>
      </c>
      <c r="C57" s="90">
        <v>75</v>
      </c>
      <c r="D57" s="147" t="s">
        <v>1321</v>
      </c>
    </row>
    <row r="58" s="130" customFormat="1" ht="27" customHeight="1" spans="1:4">
      <c r="A58" s="86">
        <v>54</v>
      </c>
      <c r="B58" s="89" t="s">
        <v>1357</v>
      </c>
      <c r="C58" s="90">
        <v>10</v>
      </c>
      <c r="D58" s="147" t="s">
        <v>1321</v>
      </c>
    </row>
    <row r="59" s="130" customFormat="1" ht="27" customHeight="1" spans="1:4">
      <c r="A59" s="86">
        <v>55</v>
      </c>
      <c r="B59" s="89" t="s">
        <v>1358</v>
      </c>
      <c r="C59" s="90">
        <v>20</v>
      </c>
      <c r="D59" s="147" t="s">
        <v>1321</v>
      </c>
    </row>
    <row r="60" s="130" customFormat="1" ht="27" customHeight="1" spans="1:4">
      <c r="A60" s="86">
        <v>56</v>
      </c>
      <c r="B60" s="89" t="s">
        <v>1359</v>
      </c>
      <c r="C60" s="90">
        <v>22</v>
      </c>
      <c r="D60" s="147" t="s">
        <v>1321</v>
      </c>
    </row>
    <row r="61" s="130" customFormat="1" ht="27" customHeight="1" spans="1:4">
      <c r="A61" s="86">
        <v>57</v>
      </c>
      <c r="B61" s="89" t="s">
        <v>1360</v>
      </c>
      <c r="C61" s="90">
        <f>14+4</f>
        <v>18</v>
      </c>
      <c r="D61" s="147" t="s">
        <v>1321</v>
      </c>
    </row>
    <row r="62" s="130" customFormat="1" ht="27" customHeight="1" spans="1:4">
      <c r="A62" s="86">
        <v>58</v>
      </c>
      <c r="B62" s="89" t="s">
        <v>1361</v>
      </c>
      <c r="C62" s="90">
        <v>67</v>
      </c>
      <c r="D62" s="147" t="s">
        <v>1321</v>
      </c>
    </row>
    <row r="63" s="130" customFormat="1" ht="27" customHeight="1" spans="1:4">
      <c r="A63" s="86">
        <v>59</v>
      </c>
      <c r="B63" s="89" t="s">
        <v>1362</v>
      </c>
      <c r="C63" s="90">
        <v>10</v>
      </c>
      <c r="D63" s="147" t="s">
        <v>1321</v>
      </c>
    </row>
    <row r="64" s="130" customFormat="1" ht="27" customHeight="1" spans="1:4">
      <c r="A64" s="86">
        <v>60</v>
      </c>
      <c r="B64" s="89" t="s">
        <v>1363</v>
      </c>
      <c r="C64" s="90">
        <v>24.16</v>
      </c>
      <c r="D64" s="147" t="s">
        <v>1321</v>
      </c>
    </row>
    <row r="65" s="130" customFormat="1" ht="27" customHeight="1" spans="1:4">
      <c r="A65" s="86">
        <v>61</v>
      </c>
      <c r="B65" s="89" t="s">
        <v>1364</v>
      </c>
      <c r="C65" s="90">
        <v>1.8</v>
      </c>
      <c r="D65" s="147" t="s">
        <v>1321</v>
      </c>
    </row>
    <row r="66" s="130" customFormat="1" ht="27" customHeight="1" spans="1:4">
      <c r="A66" s="86">
        <v>62</v>
      </c>
      <c r="B66" s="89" t="s">
        <v>1365</v>
      </c>
      <c r="C66" s="90">
        <f>24+8</f>
        <v>32</v>
      </c>
      <c r="D66" s="147" t="s">
        <v>1321</v>
      </c>
    </row>
    <row r="67" s="130" customFormat="1" ht="27" customHeight="1" spans="1:4">
      <c r="A67" s="86">
        <v>63</v>
      </c>
      <c r="B67" s="89" t="s">
        <v>1366</v>
      </c>
      <c r="C67" s="90">
        <v>2</v>
      </c>
      <c r="D67" s="147" t="s">
        <v>1321</v>
      </c>
    </row>
    <row r="68" s="130" customFormat="1" ht="27" customHeight="1" spans="1:4">
      <c r="A68" s="86">
        <v>64</v>
      </c>
      <c r="B68" s="89" t="s">
        <v>1367</v>
      </c>
      <c r="C68" s="90">
        <f>26+18</f>
        <v>44</v>
      </c>
      <c r="D68" s="147" t="s">
        <v>1321</v>
      </c>
    </row>
    <row r="69" s="130" customFormat="1" ht="27" customHeight="1" spans="1:4">
      <c r="A69" s="86">
        <v>65</v>
      </c>
      <c r="B69" s="89" t="s">
        <v>1368</v>
      </c>
      <c r="C69" s="90">
        <v>36.055</v>
      </c>
      <c r="D69" s="147" t="s">
        <v>1321</v>
      </c>
    </row>
    <row r="70" s="130" customFormat="1" ht="33" customHeight="1" spans="1:4">
      <c r="A70" s="86">
        <v>66</v>
      </c>
      <c r="B70" s="89" t="s">
        <v>1369</v>
      </c>
      <c r="C70" s="90">
        <f>0.0881+8</f>
        <v>8.0881</v>
      </c>
      <c r="D70" s="147" t="s">
        <v>1321</v>
      </c>
    </row>
    <row r="71" s="130" customFormat="1" ht="27" customHeight="1" spans="1:4">
      <c r="A71" s="86">
        <v>67</v>
      </c>
      <c r="B71" s="89" t="s">
        <v>1370</v>
      </c>
      <c r="C71" s="90">
        <v>20.60548</v>
      </c>
      <c r="D71" s="147" t="s">
        <v>1321</v>
      </c>
    </row>
    <row r="72" s="130" customFormat="1" ht="27" customHeight="1" spans="1:4">
      <c r="A72" s="86">
        <v>68</v>
      </c>
      <c r="B72" s="89" t="s">
        <v>1371</v>
      </c>
      <c r="C72" s="90">
        <v>20</v>
      </c>
      <c r="D72" s="147" t="s">
        <v>1321</v>
      </c>
    </row>
    <row r="73" s="130" customFormat="1" ht="27" customHeight="1" spans="1:4">
      <c r="A73" s="86">
        <v>69</v>
      </c>
      <c r="B73" s="89" t="s">
        <v>1372</v>
      </c>
      <c r="C73" s="90">
        <v>6.5</v>
      </c>
      <c r="D73" s="147" t="s">
        <v>1321</v>
      </c>
    </row>
    <row r="74" s="130" customFormat="1" ht="27" customHeight="1" spans="1:4">
      <c r="A74" s="86">
        <v>70</v>
      </c>
      <c r="B74" s="89" t="s">
        <v>1373</v>
      </c>
      <c r="C74" s="90">
        <v>1.68</v>
      </c>
      <c r="D74" s="147" t="s">
        <v>1321</v>
      </c>
    </row>
    <row r="75" s="130" customFormat="1" ht="27" customHeight="1" spans="1:4">
      <c r="A75" s="86">
        <v>71</v>
      </c>
      <c r="B75" s="89" t="s">
        <v>1374</v>
      </c>
      <c r="C75" s="90">
        <v>20</v>
      </c>
      <c r="D75" s="147" t="s">
        <v>1321</v>
      </c>
    </row>
    <row r="76" s="130" customFormat="1" ht="27" customHeight="1" spans="1:4">
      <c r="A76" s="86">
        <v>72</v>
      </c>
      <c r="B76" s="89" t="s">
        <v>1375</v>
      </c>
      <c r="C76" s="90">
        <v>41.189717</v>
      </c>
      <c r="D76" s="147" t="s">
        <v>1321</v>
      </c>
    </row>
    <row r="77" s="130" customFormat="1" ht="27" customHeight="1" spans="1:4">
      <c r="A77" s="86">
        <v>73</v>
      </c>
      <c r="B77" s="89" t="s">
        <v>1376</v>
      </c>
      <c r="C77" s="90">
        <v>30</v>
      </c>
      <c r="D77" s="147" t="s">
        <v>1321</v>
      </c>
    </row>
    <row r="78" s="130" customFormat="1" ht="27" customHeight="1" spans="1:4">
      <c r="A78" s="86">
        <v>74</v>
      </c>
      <c r="B78" s="89" t="s">
        <v>1377</v>
      </c>
      <c r="C78" s="90">
        <v>20</v>
      </c>
      <c r="D78" s="147" t="s">
        <v>1321</v>
      </c>
    </row>
    <row r="79" s="130" customFormat="1" ht="27" customHeight="1" spans="1:4">
      <c r="A79" s="86">
        <v>75</v>
      </c>
      <c r="B79" s="89" t="s">
        <v>1378</v>
      </c>
      <c r="C79" s="90">
        <v>4.4</v>
      </c>
      <c r="D79" s="147" t="s">
        <v>1321</v>
      </c>
    </row>
    <row r="80" s="130" customFormat="1" ht="27" customHeight="1" spans="1:4">
      <c r="A80" s="86">
        <v>76</v>
      </c>
      <c r="B80" s="89" t="s">
        <v>1379</v>
      </c>
      <c r="C80" s="90">
        <v>5</v>
      </c>
      <c r="D80" s="147" t="s">
        <v>1321</v>
      </c>
    </row>
    <row r="81" s="130" customFormat="1" ht="27" customHeight="1" spans="1:4">
      <c r="A81" s="86">
        <v>77</v>
      </c>
      <c r="B81" s="89" t="s">
        <v>1380</v>
      </c>
      <c r="C81" s="90">
        <v>1.66391</v>
      </c>
      <c r="D81" s="147" t="s">
        <v>1321</v>
      </c>
    </row>
    <row r="82" s="130" customFormat="1" ht="27" customHeight="1" spans="1:4">
      <c r="A82" s="86">
        <v>78</v>
      </c>
      <c r="B82" s="89" t="s">
        <v>1381</v>
      </c>
      <c r="C82" s="90">
        <v>5</v>
      </c>
      <c r="D82" s="147" t="s">
        <v>1321</v>
      </c>
    </row>
    <row r="83" s="130" customFormat="1" ht="27" customHeight="1" spans="1:4">
      <c r="A83" s="86">
        <v>79</v>
      </c>
      <c r="B83" s="89" t="s">
        <v>1382</v>
      </c>
      <c r="C83" s="90">
        <f>62.338738+0.002455</f>
        <v>62.341193</v>
      </c>
      <c r="D83" s="147" t="s">
        <v>1321</v>
      </c>
    </row>
    <row r="84" s="130" customFormat="1" ht="27" customHeight="1" spans="1:4">
      <c r="A84" s="86">
        <v>80</v>
      </c>
      <c r="B84" s="89" t="s">
        <v>1383</v>
      </c>
      <c r="C84" s="90">
        <v>1.2662</v>
      </c>
      <c r="D84" s="147" t="s">
        <v>1321</v>
      </c>
    </row>
    <row r="85" s="130" customFormat="1" ht="27" customHeight="1" spans="1:4">
      <c r="A85" s="86">
        <v>81</v>
      </c>
      <c r="B85" s="89" t="s">
        <v>1384</v>
      </c>
      <c r="C85" s="90">
        <v>35.5</v>
      </c>
      <c r="D85" s="147" t="s">
        <v>1321</v>
      </c>
    </row>
    <row r="86" s="130" customFormat="1" ht="27" customHeight="1" spans="1:4">
      <c r="A86" s="86">
        <v>82</v>
      </c>
      <c r="B86" s="89" t="s">
        <v>1385</v>
      </c>
      <c r="C86" s="90">
        <f>10.560855+6</f>
        <v>16.560855</v>
      </c>
      <c r="D86" s="147" t="s">
        <v>1321</v>
      </c>
    </row>
    <row r="87" s="130" customFormat="1" ht="27" customHeight="1" spans="1:4">
      <c r="A87" s="86">
        <v>83</v>
      </c>
      <c r="B87" s="89" t="s">
        <v>1386</v>
      </c>
      <c r="C87" s="90">
        <v>84.8591</v>
      </c>
      <c r="D87" s="147" t="s">
        <v>1321</v>
      </c>
    </row>
    <row r="88" s="130" customFormat="1" ht="27" customHeight="1" spans="1:4">
      <c r="A88" s="86">
        <v>84</v>
      </c>
      <c r="B88" s="89" t="s">
        <v>1387</v>
      </c>
      <c r="C88" s="90">
        <v>3</v>
      </c>
      <c r="D88" s="147" t="s">
        <v>1321</v>
      </c>
    </row>
    <row r="89" s="130" customFormat="1" ht="27" customHeight="1" spans="1:4">
      <c r="A89" s="86">
        <v>85</v>
      </c>
      <c r="B89" s="89" t="s">
        <v>1388</v>
      </c>
      <c r="C89" s="90">
        <v>20</v>
      </c>
      <c r="D89" s="147" t="s">
        <v>1321</v>
      </c>
    </row>
    <row r="90" s="130" customFormat="1" ht="27" customHeight="1" spans="1:4">
      <c r="A90" s="86">
        <v>86</v>
      </c>
      <c r="B90" s="89" t="s">
        <v>1389</v>
      </c>
      <c r="C90" s="90">
        <v>45.24</v>
      </c>
      <c r="D90" s="147" t="s">
        <v>1321</v>
      </c>
    </row>
    <row r="91" s="130" customFormat="1" ht="27" customHeight="1" spans="1:4">
      <c r="A91" s="86">
        <v>87</v>
      </c>
      <c r="B91" s="89" t="s">
        <v>1390</v>
      </c>
      <c r="C91" s="90">
        <v>80</v>
      </c>
      <c r="D91" s="147" t="s">
        <v>1321</v>
      </c>
    </row>
    <row r="92" s="130" customFormat="1" ht="27" customHeight="1" spans="1:4">
      <c r="A92" s="86">
        <v>88</v>
      </c>
      <c r="B92" s="89" t="s">
        <v>1391</v>
      </c>
      <c r="C92" s="90">
        <v>21.622069</v>
      </c>
      <c r="D92" s="147" t="s">
        <v>1321</v>
      </c>
    </row>
    <row r="93" s="130" customFormat="1" ht="27" customHeight="1" spans="1:4">
      <c r="A93" s="86">
        <v>89</v>
      </c>
      <c r="B93" s="89" t="s">
        <v>1392</v>
      </c>
      <c r="C93" s="90">
        <v>2.41215</v>
      </c>
      <c r="D93" s="147" t="s">
        <v>1321</v>
      </c>
    </row>
    <row r="94" s="130" customFormat="1" ht="27" customHeight="1" spans="1:4">
      <c r="A94" s="86">
        <v>90</v>
      </c>
      <c r="B94" s="89" t="s">
        <v>1393</v>
      </c>
      <c r="C94" s="90">
        <f>18+6</f>
        <v>24</v>
      </c>
      <c r="D94" s="147" t="s">
        <v>1321</v>
      </c>
    </row>
    <row r="95" s="130" customFormat="1" ht="27" customHeight="1" spans="1:4">
      <c r="A95" s="86">
        <v>91</v>
      </c>
      <c r="B95" s="89" t="s">
        <v>1394</v>
      </c>
      <c r="C95" s="90">
        <v>1.5</v>
      </c>
      <c r="D95" s="147" t="s">
        <v>1321</v>
      </c>
    </row>
    <row r="96" s="130" customFormat="1" ht="27" customHeight="1" spans="1:4">
      <c r="A96" s="86">
        <v>92</v>
      </c>
      <c r="B96" s="89" t="s">
        <v>1395</v>
      </c>
      <c r="C96" s="90">
        <v>25</v>
      </c>
      <c r="D96" s="147" t="s">
        <v>1321</v>
      </c>
    </row>
    <row r="97" s="130" customFormat="1" ht="27" customHeight="1" spans="1:4">
      <c r="A97" s="86">
        <v>93</v>
      </c>
      <c r="B97" s="89" t="s">
        <v>1396</v>
      </c>
      <c r="C97" s="90">
        <v>3</v>
      </c>
      <c r="D97" s="147" t="s">
        <v>1321</v>
      </c>
    </row>
    <row r="98" s="130" customFormat="1" ht="27" customHeight="1" spans="1:4">
      <c r="A98" s="86">
        <v>94</v>
      </c>
      <c r="B98" s="89" t="s">
        <v>1397</v>
      </c>
      <c r="C98" s="90">
        <v>10</v>
      </c>
      <c r="D98" s="147" t="s">
        <v>1321</v>
      </c>
    </row>
    <row r="99" s="130" customFormat="1" ht="27" customHeight="1" spans="1:4">
      <c r="A99" s="86">
        <v>95</v>
      </c>
      <c r="B99" s="89" t="s">
        <v>1398</v>
      </c>
      <c r="C99" s="90">
        <v>2.208</v>
      </c>
      <c r="D99" s="147" t="s">
        <v>1321</v>
      </c>
    </row>
    <row r="100" s="130" customFormat="1" ht="27" customHeight="1" spans="1:4">
      <c r="A100" s="86">
        <v>96</v>
      </c>
      <c r="B100" s="89" t="s">
        <v>1399</v>
      </c>
      <c r="C100" s="90">
        <v>5</v>
      </c>
      <c r="D100" s="147" t="s">
        <v>1321</v>
      </c>
    </row>
    <row r="101" s="130" customFormat="1" ht="27" customHeight="1" spans="1:4">
      <c r="A101" s="86">
        <v>97</v>
      </c>
      <c r="B101" s="89" t="s">
        <v>1400</v>
      </c>
      <c r="C101" s="90">
        <v>94.32</v>
      </c>
      <c r="D101" s="147" t="s">
        <v>1321</v>
      </c>
    </row>
    <row r="102" s="130" customFormat="1" ht="27" customHeight="1" spans="1:4">
      <c r="A102" s="86">
        <v>98</v>
      </c>
      <c r="B102" s="89" t="s">
        <v>1401</v>
      </c>
      <c r="C102" s="90">
        <v>15</v>
      </c>
      <c r="D102" s="147" t="s">
        <v>1321</v>
      </c>
    </row>
    <row r="103" s="130" customFormat="1" ht="27" customHeight="1" spans="1:4">
      <c r="A103" s="86">
        <v>99</v>
      </c>
      <c r="B103" s="89" t="s">
        <v>1402</v>
      </c>
      <c r="C103" s="90">
        <v>42</v>
      </c>
      <c r="D103" s="147" t="s">
        <v>1321</v>
      </c>
    </row>
    <row r="104" s="130" customFormat="1" ht="27" customHeight="1" spans="1:4">
      <c r="A104" s="86">
        <v>100</v>
      </c>
      <c r="B104" s="89" t="s">
        <v>1403</v>
      </c>
      <c r="C104" s="90">
        <v>20</v>
      </c>
      <c r="D104" s="147" t="s">
        <v>1321</v>
      </c>
    </row>
    <row r="105" s="130" customFormat="1" ht="27" customHeight="1" spans="1:4">
      <c r="A105" s="86">
        <v>101</v>
      </c>
      <c r="B105" s="89" t="s">
        <v>1404</v>
      </c>
      <c r="C105" s="90">
        <v>50</v>
      </c>
      <c r="D105" s="147" t="s">
        <v>1321</v>
      </c>
    </row>
    <row r="106" s="130" customFormat="1" ht="27" customHeight="1" spans="1:4">
      <c r="A106" s="86">
        <v>102</v>
      </c>
      <c r="B106" s="89" t="s">
        <v>1405</v>
      </c>
      <c r="C106" s="90">
        <v>108</v>
      </c>
      <c r="D106" s="147" t="s">
        <v>1321</v>
      </c>
    </row>
    <row r="107" s="130" customFormat="1" ht="27" customHeight="1" spans="1:4">
      <c r="A107" s="86">
        <v>103</v>
      </c>
      <c r="B107" s="89" t="s">
        <v>1406</v>
      </c>
      <c r="C107" s="90">
        <v>34</v>
      </c>
      <c r="D107" s="147" t="s">
        <v>1321</v>
      </c>
    </row>
    <row r="108" s="130" customFormat="1" ht="27" customHeight="1" spans="1:4">
      <c r="A108" s="86">
        <v>104</v>
      </c>
      <c r="B108" s="89" t="s">
        <v>1407</v>
      </c>
      <c r="C108" s="90">
        <v>20</v>
      </c>
      <c r="D108" s="147" t="s">
        <v>1321</v>
      </c>
    </row>
    <row r="109" s="130" customFormat="1" ht="27" customHeight="1" spans="1:4">
      <c r="A109" s="86">
        <v>105</v>
      </c>
      <c r="B109" s="89" t="s">
        <v>1408</v>
      </c>
      <c r="C109" s="90">
        <v>50</v>
      </c>
      <c r="D109" s="147" t="s">
        <v>1321</v>
      </c>
    </row>
    <row r="110" s="130" customFormat="1" spans="1:4">
      <c r="A110" s="133"/>
      <c r="B110" s="134"/>
      <c r="C110" s="135"/>
      <c r="D110" s="136"/>
    </row>
    <row r="111" s="130" customFormat="1" spans="1:4">
      <c r="A111" s="133"/>
      <c r="B111" s="134"/>
      <c r="C111" s="135"/>
      <c r="D111" s="136"/>
    </row>
    <row r="112" s="130" customFormat="1" spans="1:4">
      <c r="A112" s="133"/>
      <c r="B112" s="134"/>
      <c r="C112" s="135"/>
      <c r="D112" s="136"/>
    </row>
    <row r="113" s="130" customFormat="1" spans="1:4">
      <c r="A113" s="133"/>
      <c r="B113" s="134"/>
      <c r="C113" s="135"/>
      <c r="D113" s="136"/>
    </row>
    <row r="114" s="130" customFormat="1" spans="1:4">
      <c r="A114" s="133"/>
      <c r="B114" s="134"/>
      <c r="C114" s="135"/>
      <c r="D114" s="136"/>
    </row>
    <row r="115" s="130" customFormat="1" spans="1:4">
      <c r="A115" s="133"/>
      <c r="B115" s="134"/>
      <c r="C115" s="135"/>
      <c r="D115" s="136"/>
    </row>
    <row r="116" s="130" customFormat="1" spans="1:4">
      <c r="A116" s="133"/>
      <c r="B116" s="134"/>
      <c r="C116" s="135"/>
      <c r="D116" s="136"/>
    </row>
    <row r="117" s="130" customFormat="1" spans="1:4">
      <c r="A117" s="133"/>
      <c r="B117" s="134"/>
      <c r="C117" s="135"/>
      <c r="D117" s="136"/>
    </row>
    <row r="118" s="130" customFormat="1" spans="1:4">
      <c r="A118" s="133"/>
      <c r="B118" s="134"/>
      <c r="C118" s="135"/>
      <c r="D118" s="136"/>
    </row>
    <row r="119" s="130" customFormat="1" spans="1:4">
      <c r="A119" s="133"/>
      <c r="B119" s="134"/>
      <c r="C119" s="135"/>
      <c r="D119" s="136"/>
    </row>
    <row r="120" s="130" customFormat="1" spans="1:4">
      <c r="A120" s="133"/>
      <c r="B120" s="134"/>
      <c r="C120" s="135"/>
      <c r="D120" s="136"/>
    </row>
    <row r="121" s="130" customFormat="1" spans="1:4">
      <c r="A121" s="133"/>
      <c r="B121" s="134"/>
      <c r="C121" s="135"/>
      <c r="D121" s="136"/>
    </row>
    <row r="122" s="130" customFormat="1" spans="1:4">
      <c r="A122" s="133"/>
      <c r="B122" s="134"/>
      <c r="C122" s="135"/>
      <c r="D122" s="136"/>
    </row>
  </sheetData>
  <autoFilter ref="A4:D122">
    <extLst/>
  </autoFilter>
  <mergeCells count="2">
    <mergeCell ref="A1:D1"/>
    <mergeCell ref="A2:B2"/>
  </mergeCells>
  <conditionalFormatting sqref="B18">
    <cfRule type="duplicateValues" dxfId="1" priority="3"/>
  </conditionalFormatting>
  <conditionalFormatting sqref="B40">
    <cfRule type="duplicateValues" dxfId="1" priority="45"/>
  </conditionalFormatting>
  <conditionalFormatting sqref="B41">
    <cfRule type="duplicateValues" dxfId="1" priority="44"/>
  </conditionalFormatting>
  <conditionalFormatting sqref="B42">
    <cfRule type="duplicateValues" dxfId="1" priority="43"/>
  </conditionalFormatting>
  <conditionalFormatting sqref="B43">
    <cfRule type="duplicateValues" dxfId="1" priority="42"/>
  </conditionalFormatting>
  <conditionalFormatting sqref="B44">
    <cfRule type="duplicateValues" dxfId="1" priority="41"/>
  </conditionalFormatting>
  <conditionalFormatting sqref="B45">
    <cfRule type="duplicateValues" dxfId="1" priority="40"/>
  </conditionalFormatting>
  <conditionalFormatting sqref="B46">
    <cfRule type="duplicateValues" dxfId="1" priority="27"/>
  </conditionalFormatting>
  <conditionalFormatting sqref="B47">
    <cfRule type="duplicateValues" dxfId="1" priority="26"/>
  </conditionalFormatting>
  <conditionalFormatting sqref="B48">
    <cfRule type="duplicateValues" dxfId="1" priority="25"/>
  </conditionalFormatting>
  <conditionalFormatting sqref="B49">
    <cfRule type="duplicateValues" dxfId="1" priority="24"/>
  </conditionalFormatting>
  <conditionalFormatting sqref="B50">
    <cfRule type="duplicateValues" dxfId="1" priority="23"/>
  </conditionalFormatting>
  <conditionalFormatting sqref="B51">
    <cfRule type="duplicateValues" dxfId="1" priority="22"/>
  </conditionalFormatting>
  <conditionalFormatting sqref="B52">
    <cfRule type="duplicateValues" dxfId="1" priority="9"/>
  </conditionalFormatting>
  <conditionalFormatting sqref="B53">
    <cfRule type="duplicateValues" dxfId="1" priority="8"/>
  </conditionalFormatting>
  <conditionalFormatting sqref="B16:B17">
    <cfRule type="duplicateValues" dxfId="1" priority="48"/>
  </conditionalFormatting>
  <conditionalFormatting sqref="B1:B4 B110:B65488">
    <cfRule type="duplicateValues" dxfId="1" priority="54"/>
  </conditionalFormatting>
  <conditionalFormatting sqref="B5:B6 B11:B15 B37:B39">
    <cfRule type="duplicateValues" dxfId="1" priority="51"/>
  </conditionalFormatting>
  <printOptions horizontalCentered="1"/>
  <pageMargins left="0.66875" right="0.66875" top="1" bottom="1" header="0.5" footer="0.688888888888889"/>
  <pageSetup paperSize="9" firstPageNumber="44" fitToHeight="0" orientation="portrait" useFirstPageNumber="1" horizontalDpi="600"/>
  <headerFooter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D110"/>
  <sheetViews>
    <sheetView workbookViewId="0">
      <pane ySplit="4" topLeftCell="A107" activePane="bottomLeft" state="frozen"/>
      <selection/>
      <selection pane="bottomLeft" activeCell="F58" sqref="F58"/>
    </sheetView>
  </sheetViews>
  <sheetFormatPr defaultColWidth="9" defaultRowHeight="14" outlineLevelCol="3"/>
  <cols>
    <col min="1" max="1" width="5.5" style="102" customWidth="1"/>
    <col min="2" max="2" width="39.7545454545455" style="103" customWidth="1"/>
    <col min="3" max="3" width="14" style="104" customWidth="1"/>
    <col min="4" max="4" width="30.3727272727273" style="104" customWidth="1"/>
    <col min="5" max="16384" width="9" style="99"/>
  </cols>
  <sheetData>
    <row r="1" s="99" customFormat="1" ht="36" customHeight="1" spans="1:4">
      <c r="A1" s="105" t="s">
        <v>1409</v>
      </c>
      <c r="B1" s="106"/>
      <c r="C1" s="107"/>
      <c r="D1" s="107"/>
    </row>
    <row r="2" s="99" customFormat="1" ht="28.5" customHeight="1" spans="1:4">
      <c r="A2" s="108" t="s">
        <v>1</v>
      </c>
      <c r="B2" s="109"/>
      <c r="C2" s="110"/>
      <c r="D2" s="111" t="s">
        <v>2</v>
      </c>
    </row>
    <row r="3" s="100" customFormat="1" ht="30" customHeight="1" spans="1:4">
      <c r="A3" s="112" t="s">
        <v>1295</v>
      </c>
      <c r="B3" s="113" t="s">
        <v>1296</v>
      </c>
      <c r="C3" s="114" t="s">
        <v>1410</v>
      </c>
      <c r="D3" s="112" t="s">
        <v>1298</v>
      </c>
    </row>
    <row r="4" s="100" customFormat="1" ht="30" customHeight="1" spans="1:4">
      <c r="A4" s="115"/>
      <c r="B4" s="116" t="s">
        <v>1299</v>
      </c>
      <c r="C4" s="117">
        <f>SUM(C5:C130)</f>
        <v>67357.6317</v>
      </c>
      <c r="D4" s="117"/>
    </row>
    <row r="5" s="100" customFormat="1" ht="90" customHeight="1" spans="1:4">
      <c r="A5" s="118">
        <v>1</v>
      </c>
      <c r="B5" s="119" t="s">
        <v>1411</v>
      </c>
      <c r="C5" s="120">
        <f>5692+5596+1330+1539+1478+3081+600-6000+766</f>
        <v>14082</v>
      </c>
      <c r="D5" s="121" t="s">
        <v>1412</v>
      </c>
    </row>
    <row r="6" s="100" customFormat="1" ht="30" customHeight="1" spans="1:4">
      <c r="A6" s="118">
        <v>2</v>
      </c>
      <c r="B6" s="122" t="s">
        <v>1413</v>
      </c>
      <c r="C6" s="120">
        <v>800</v>
      </c>
      <c r="D6" s="123" t="s">
        <v>1414</v>
      </c>
    </row>
    <row r="7" s="100" customFormat="1" ht="30" customHeight="1" spans="1:4">
      <c r="A7" s="118">
        <v>3</v>
      </c>
      <c r="B7" s="122" t="s">
        <v>1415</v>
      </c>
      <c r="C7" s="120">
        <v>200</v>
      </c>
      <c r="D7" s="123" t="s">
        <v>1414</v>
      </c>
    </row>
    <row r="8" s="100" customFormat="1" ht="30" customHeight="1" spans="1:4">
      <c r="A8" s="118">
        <v>4</v>
      </c>
      <c r="B8" s="122" t="s">
        <v>1416</v>
      </c>
      <c r="C8" s="120">
        <f>100+100</f>
        <v>200</v>
      </c>
      <c r="D8" s="123" t="s">
        <v>1414</v>
      </c>
    </row>
    <row r="9" s="100" customFormat="1" ht="30" customHeight="1" spans="1:4">
      <c r="A9" s="118">
        <v>5</v>
      </c>
      <c r="B9" s="122" t="s">
        <v>1417</v>
      </c>
      <c r="C9" s="120">
        <v>300</v>
      </c>
      <c r="D9" s="123" t="s">
        <v>1414</v>
      </c>
    </row>
    <row r="10" s="100" customFormat="1" ht="45" customHeight="1" spans="1:4">
      <c r="A10" s="118">
        <v>6</v>
      </c>
      <c r="B10" s="122" t="s">
        <v>1418</v>
      </c>
      <c r="C10" s="120">
        <v>2888</v>
      </c>
      <c r="D10" s="123" t="s">
        <v>1414</v>
      </c>
    </row>
    <row r="11" s="100" customFormat="1" ht="30" customHeight="1" spans="1:4">
      <c r="A11" s="118">
        <v>7</v>
      </c>
      <c r="B11" s="122" t="s">
        <v>1419</v>
      </c>
      <c r="C11" s="120">
        <v>500</v>
      </c>
      <c r="D11" s="123" t="s">
        <v>1414</v>
      </c>
    </row>
    <row r="12" s="100" customFormat="1" ht="30" customHeight="1" spans="1:4">
      <c r="A12" s="118">
        <v>8</v>
      </c>
      <c r="B12" s="122" t="s">
        <v>1420</v>
      </c>
      <c r="C12" s="120">
        <f>2176+200</f>
        <v>2376</v>
      </c>
      <c r="D12" s="123" t="s">
        <v>1414</v>
      </c>
    </row>
    <row r="13" s="100" customFormat="1" ht="30" customHeight="1" spans="1:4">
      <c r="A13" s="118">
        <v>9</v>
      </c>
      <c r="B13" s="122" t="s">
        <v>1421</v>
      </c>
      <c r="C13" s="120">
        <f>1000+700</f>
        <v>1700</v>
      </c>
      <c r="D13" s="123" t="s">
        <v>1414</v>
      </c>
    </row>
    <row r="14" s="100" customFormat="1" ht="30" customHeight="1" spans="1:4">
      <c r="A14" s="118">
        <v>10</v>
      </c>
      <c r="B14" s="122" t="s">
        <v>1422</v>
      </c>
      <c r="C14" s="120">
        <v>603</v>
      </c>
      <c r="D14" s="123" t="s">
        <v>1414</v>
      </c>
    </row>
    <row r="15" s="101" customFormat="1" ht="41" customHeight="1" spans="1:4">
      <c r="A15" s="118">
        <v>11</v>
      </c>
      <c r="B15" s="119" t="s">
        <v>1423</v>
      </c>
      <c r="C15" s="120">
        <v>300</v>
      </c>
      <c r="D15" s="123" t="s">
        <v>1414</v>
      </c>
    </row>
    <row r="16" s="101" customFormat="1" ht="28" customHeight="1" spans="1:4">
      <c r="A16" s="118">
        <v>12</v>
      </c>
      <c r="B16" s="124" t="s">
        <v>1424</v>
      </c>
      <c r="C16" s="120">
        <v>40</v>
      </c>
      <c r="D16" s="123" t="s">
        <v>1414</v>
      </c>
    </row>
    <row r="17" s="101" customFormat="1" ht="28" customHeight="1" spans="1:4">
      <c r="A17" s="118">
        <v>13</v>
      </c>
      <c r="B17" s="124" t="s">
        <v>1425</v>
      </c>
      <c r="C17" s="120">
        <v>80</v>
      </c>
      <c r="D17" s="123" t="s">
        <v>1414</v>
      </c>
    </row>
    <row r="18" s="101" customFormat="1" ht="28" customHeight="1" spans="1:4">
      <c r="A18" s="118">
        <v>14</v>
      </c>
      <c r="B18" s="119" t="s">
        <v>1426</v>
      </c>
      <c r="C18" s="120">
        <v>116</v>
      </c>
      <c r="D18" s="123" t="s">
        <v>1414</v>
      </c>
    </row>
    <row r="19" s="101" customFormat="1" ht="32" customHeight="1" spans="1:4">
      <c r="A19" s="118">
        <v>15</v>
      </c>
      <c r="B19" s="119" t="s">
        <v>1427</v>
      </c>
      <c r="C19" s="120">
        <v>2500</v>
      </c>
      <c r="D19" s="123" t="s">
        <v>1414</v>
      </c>
    </row>
    <row r="20" s="101" customFormat="1" ht="28" customHeight="1" spans="1:4">
      <c r="A20" s="118">
        <v>16</v>
      </c>
      <c r="B20" s="119" t="s">
        <v>1428</v>
      </c>
      <c r="C20" s="120">
        <v>20</v>
      </c>
      <c r="D20" s="123" t="s">
        <v>1414</v>
      </c>
    </row>
    <row r="21" s="101" customFormat="1" ht="28" customHeight="1" spans="1:4">
      <c r="A21" s="118">
        <v>17</v>
      </c>
      <c r="B21" s="119" t="s">
        <v>1429</v>
      </c>
      <c r="C21" s="120">
        <v>24</v>
      </c>
      <c r="D21" s="123" t="s">
        <v>1414</v>
      </c>
    </row>
    <row r="22" s="101" customFormat="1" ht="28" customHeight="1" spans="1:4">
      <c r="A22" s="118">
        <v>18</v>
      </c>
      <c r="B22" s="119" t="s">
        <v>1430</v>
      </c>
      <c r="C22" s="120">
        <v>5</v>
      </c>
      <c r="D22" s="123" t="s">
        <v>1414</v>
      </c>
    </row>
    <row r="23" s="101" customFormat="1" ht="32" customHeight="1" spans="1:4">
      <c r="A23" s="118">
        <v>19</v>
      </c>
      <c r="B23" s="119" t="s">
        <v>1431</v>
      </c>
      <c r="C23" s="120">
        <v>210</v>
      </c>
      <c r="D23" s="123" t="s">
        <v>1414</v>
      </c>
    </row>
    <row r="24" s="101" customFormat="1" ht="28" customHeight="1" spans="1:4">
      <c r="A24" s="118">
        <v>20</v>
      </c>
      <c r="B24" s="119" t="s">
        <v>1432</v>
      </c>
      <c r="C24" s="120">
        <v>164</v>
      </c>
      <c r="D24" s="123" t="s">
        <v>1414</v>
      </c>
    </row>
    <row r="25" s="101" customFormat="1" ht="28" customHeight="1" spans="1:4">
      <c r="A25" s="118">
        <v>21</v>
      </c>
      <c r="B25" s="119" t="s">
        <v>1433</v>
      </c>
      <c r="C25" s="120">
        <v>50</v>
      </c>
      <c r="D25" s="123" t="s">
        <v>1414</v>
      </c>
    </row>
    <row r="26" s="101" customFormat="1" ht="28" customHeight="1" spans="1:4">
      <c r="A26" s="118">
        <v>22</v>
      </c>
      <c r="B26" s="119" t="s">
        <v>1434</v>
      </c>
      <c r="C26" s="120">
        <v>16</v>
      </c>
      <c r="D26" s="123" t="s">
        <v>1414</v>
      </c>
    </row>
    <row r="27" s="101" customFormat="1" ht="28" customHeight="1" spans="1:4">
      <c r="A27" s="118">
        <v>23</v>
      </c>
      <c r="B27" s="119" t="s">
        <v>1435</v>
      </c>
      <c r="C27" s="120">
        <v>65</v>
      </c>
      <c r="D27" s="123" t="s">
        <v>1414</v>
      </c>
    </row>
    <row r="28" s="101" customFormat="1" ht="28" customHeight="1" spans="1:4">
      <c r="A28" s="118">
        <v>24</v>
      </c>
      <c r="B28" s="119" t="s">
        <v>1436</v>
      </c>
      <c r="C28" s="120">
        <v>66</v>
      </c>
      <c r="D28" s="123" t="s">
        <v>1414</v>
      </c>
    </row>
    <row r="29" s="101" customFormat="1" ht="28" customHeight="1" spans="1:4">
      <c r="A29" s="118">
        <v>25</v>
      </c>
      <c r="B29" s="119" t="s">
        <v>1437</v>
      </c>
      <c r="C29" s="120">
        <v>7</v>
      </c>
      <c r="D29" s="123" t="s">
        <v>1414</v>
      </c>
    </row>
    <row r="30" s="101" customFormat="1" ht="28" customHeight="1" spans="1:4">
      <c r="A30" s="118">
        <v>26</v>
      </c>
      <c r="B30" s="119" t="s">
        <v>1438</v>
      </c>
      <c r="C30" s="120">
        <v>45</v>
      </c>
      <c r="D30" s="123" t="s">
        <v>1414</v>
      </c>
    </row>
    <row r="31" s="101" customFormat="1" ht="28" customHeight="1" spans="1:4">
      <c r="A31" s="118">
        <v>27</v>
      </c>
      <c r="B31" s="119" t="s">
        <v>1439</v>
      </c>
      <c r="C31" s="120">
        <v>6</v>
      </c>
      <c r="D31" s="123" t="s">
        <v>1414</v>
      </c>
    </row>
    <row r="32" s="101" customFormat="1" ht="28" customHeight="1" spans="1:4">
      <c r="A32" s="118">
        <v>28</v>
      </c>
      <c r="B32" s="119" t="s">
        <v>1440</v>
      </c>
      <c r="C32" s="120">
        <v>137</v>
      </c>
      <c r="D32" s="123" t="s">
        <v>1414</v>
      </c>
    </row>
    <row r="33" s="101" customFormat="1" ht="28" customHeight="1" spans="1:4">
      <c r="A33" s="118">
        <v>29</v>
      </c>
      <c r="B33" s="119" t="s">
        <v>1441</v>
      </c>
      <c r="C33" s="120">
        <v>84</v>
      </c>
      <c r="D33" s="123" t="s">
        <v>1414</v>
      </c>
    </row>
    <row r="34" s="101" customFormat="1" ht="28" customHeight="1" spans="1:4">
      <c r="A34" s="118">
        <v>30</v>
      </c>
      <c r="B34" s="119" t="s">
        <v>1442</v>
      </c>
      <c r="C34" s="120">
        <v>367</v>
      </c>
      <c r="D34" s="123" t="s">
        <v>1414</v>
      </c>
    </row>
    <row r="35" s="101" customFormat="1" ht="28" customHeight="1" spans="1:4">
      <c r="A35" s="118">
        <v>31</v>
      </c>
      <c r="B35" s="119" t="s">
        <v>1443</v>
      </c>
      <c r="C35" s="120">
        <v>8</v>
      </c>
      <c r="D35" s="123" t="s">
        <v>1414</v>
      </c>
    </row>
    <row r="36" s="101" customFormat="1" ht="28" customHeight="1" spans="1:4">
      <c r="A36" s="118">
        <v>32</v>
      </c>
      <c r="B36" s="119" t="s">
        <v>1444</v>
      </c>
      <c r="C36" s="120">
        <v>9</v>
      </c>
      <c r="D36" s="123" t="s">
        <v>1414</v>
      </c>
    </row>
    <row r="37" s="101" customFormat="1" ht="28" customHeight="1" spans="1:4">
      <c r="A37" s="118">
        <v>33</v>
      </c>
      <c r="B37" s="119" t="s">
        <v>1445</v>
      </c>
      <c r="C37" s="120">
        <v>24</v>
      </c>
      <c r="D37" s="123" t="s">
        <v>1414</v>
      </c>
    </row>
    <row r="38" s="101" customFormat="1" ht="28" customHeight="1" spans="1:4">
      <c r="A38" s="118">
        <v>34</v>
      </c>
      <c r="B38" s="119" t="s">
        <v>1446</v>
      </c>
      <c r="C38" s="120">
        <f>246+174</f>
        <v>420</v>
      </c>
      <c r="D38" s="123" t="s">
        <v>1414</v>
      </c>
    </row>
    <row r="39" s="101" customFormat="1" ht="33" customHeight="1" spans="1:4">
      <c r="A39" s="118">
        <v>35</v>
      </c>
      <c r="B39" s="119" t="s">
        <v>1447</v>
      </c>
      <c r="C39" s="120">
        <v>167</v>
      </c>
      <c r="D39" s="123" t="s">
        <v>1414</v>
      </c>
    </row>
    <row r="40" s="101" customFormat="1" ht="28" customHeight="1" spans="1:4">
      <c r="A40" s="118">
        <v>36</v>
      </c>
      <c r="B40" s="119" t="s">
        <v>1448</v>
      </c>
      <c r="C40" s="120">
        <v>154</v>
      </c>
      <c r="D40" s="123" t="s">
        <v>1414</v>
      </c>
    </row>
    <row r="41" s="101" customFormat="1" ht="28" customHeight="1" spans="1:4">
      <c r="A41" s="118">
        <v>37</v>
      </c>
      <c r="B41" s="119" t="s">
        <v>1449</v>
      </c>
      <c r="C41" s="120">
        <v>8</v>
      </c>
      <c r="D41" s="123" t="s">
        <v>1414</v>
      </c>
    </row>
    <row r="42" s="101" customFormat="1" ht="28" customHeight="1" spans="1:4">
      <c r="A42" s="118">
        <v>38</v>
      </c>
      <c r="B42" s="119" t="s">
        <v>1450</v>
      </c>
      <c r="C42" s="120">
        <v>42</v>
      </c>
      <c r="D42" s="123" t="s">
        <v>1414</v>
      </c>
    </row>
    <row r="43" s="101" customFormat="1" ht="28" customHeight="1" spans="1:4">
      <c r="A43" s="118">
        <v>39</v>
      </c>
      <c r="B43" s="119" t="s">
        <v>1451</v>
      </c>
      <c r="C43" s="120">
        <v>100</v>
      </c>
      <c r="D43" s="123" t="s">
        <v>1414</v>
      </c>
    </row>
    <row r="44" s="101" customFormat="1" ht="28" customHeight="1" spans="1:4">
      <c r="A44" s="118">
        <v>40</v>
      </c>
      <c r="B44" s="119" t="s">
        <v>1452</v>
      </c>
      <c r="C44" s="120">
        <v>14</v>
      </c>
      <c r="D44" s="123" t="s">
        <v>1414</v>
      </c>
    </row>
    <row r="45" s="101" customFormat="1" ht="28" customHeight="1" spans="1:4">
      <c r="A45" s="118">
        <v>41</v>
      </c>
      <c r="B45" s="119" t="s">
        <v>1453</v>
      </c>
      <c r="C45" s="120">
        <v>16</v>
      </c>
      <c r="D45" s="123" t="s">
        <v>1414</v>
      </c>
    </row>
    <row r="46" s="101" customFormat="1" ht="28" customHeight="1" spans="1:4">
      <c r="A46" s="118">
        <v>42</v>
      </c>
      <c r="B46" s="119" t="s">
        <v>1454</v>
      </c>
      <c r="C46" s="120">
        <v>332</v>
      </c>
      <c r="D46" s="123" t="s">
        <v>1414</v>
      </c>
    </row>
    <row r="47" s="101" customFormat="1" ht="28" customHeight="1" spans="1:4">
      <c r="A47" s="118">
        <v>43</v>
      </c>
      <c r="B47" s="119" t="s">
        <v>1455</v>
      </c>
      <c r="C47" s="120">
        <v>800</v>
      </c>
      <c r="D47" s="123" t="s">
        <v>1414</v>
      </c>
    </row>
    <row r="48" s="101" customFormat="1" ht="28" customHeight="1" spans="1:4">
      <c r="A48" s="118">
        <v>44</v>
      </c>
      <c r="B48" s="119" t="s">
        <v>1456</v>
      </c>
      <c r="C48" s="120">
        <v>60</v>
      </c>
      <c r="D48" s="123" t="s">
        <v>1414</v>
      </c>
    </row>
    <row r="49" s="101" customFormat="1" ht="28" customHeight="1" spans="1:4">
      <c r="A49" s="118">
        <v>45</v>
      </c>
      <c r="B49" s="119" t="s">
        <v>1457</v>
      </c>
      <c r="C49" s="120">
        <v>239</v>
      </c>
      <c r="D49" s="123" t="s">
        <v>1414</v>
      </c>
    </row>
    <row r="50" s="101" customFormat="1" ht="33" customHeight="1" spans="1:4">
      <c r="A50" s="118">
        <v>46</v>
      </c>
      <c r="B50" s="119" t="s">
        <v>1458</v>
      </c>
      <c r="C50" s="120">
        <v>100</v>
      </c>
      <c r="D50" s="123" t="s">
        <v>1414</v>
      </c>
    </row>
    <row r="51" s="101" customFormat="1" ht="28" customHeight="1" spans="1:4">
      <c r="A51" s="118">
        <v>47</v>
      </c>
      <c r="B51" s="119" t="s">
        <v>1459</v>
      </c>
      <c r="C51" s="120">
        <v>600</v>
      </c>
      <c r="D51" s="123" t="s">
        <v>1414</v>
      </c>
    </row>
    <row r="52" s="101" customFormat="1" ht="28" customHeight="1" spans="1:4">
      <c r="A52" s="118">
        <v>48</v>
      </c>
      <c r="B52" s="119" t="s">
        <v>1460</v>
      </c>
      <c r="C52" s="120">
        <v>450</v>
      </c>
      <c r="D52" s="123" t="s">
        <v>1414</v>
      </c>
    </row>
    <row r="53" s="101" customFormat="1" ht="28" customHeight="1" spans="1:4">
      <c r="A53" s="118">
        <v>49</v>
      </c>
      <c r="B53" s="119" t="s">
        <v>1461</v>
      </c>
      <c r="C53" s="120">
        <v>30</v>
      </c>
      <c r="D53" s="123" t="s">
        <v>1414</v>
      </c>
    </row>
    <row r="54" s="101" customFormat="1" ht="28" customHeight="1" spans="1:4">
      <c r="A54" s="118">
        <v>50</v>
      </c>
      <c r="B54" s="119" t="s">
        <v>1462</v>
      </c>
      <c r="C54" s="120">
        <v>34</v>
      </c>
      <c r="D54" s="123" t="s">
        <v>1414</v>
      </c>
    </row>
    <row r="55" s="101" customFormat="1" ht="28" customHeight="1" spans="1:4">
      <c r="A55" s="118">
        <v>51</v>
      </c>
      <c r="B55" s="119" t="s">
        <v>1463</v>
      </c>
      <c r="C55" s="120">
        <v>21</v>
      </c>
      <c r="D55" s="123" t="s">
        <v>1414</v>
      </c>
    </row>
    <row r="56" s="101" customFormat="1" ht="28" customHeight="1" spans="1:4">
      <c r="A56" s="118">
        <v>52</v>
      </c>
      <c r="B56" s="119" t="s">
        <v>1464</v>
      </c>
      <c r="C56" s="120">
        <v>90</v>
      </c>
      <c r="D56" s="123" t="s">
        <v>1414</v>
      </c>
    </row>
    <row r="57" s="101" customFormat="1" ht="28" customHeight="1" spans="1:4">
      <c r="A57" s="118">
        <v>53</v>
      </c>
      <c r="B57" s="119" t="s">
        <v>1465</v>
      </c>
      <c r="C57" s="120">
        <v>33</v>
      </c>
      <c r="D57" s="123" t="s">
        <v>1414</v>
      </c>
    </row>
    <row r="58" s="101" customFormat="1" ht="28" customHeight="1" spans="1:4">
      <c r="A58" s="118">
        <v>54</v>
      </c>
      <c r="B58" s="119" t="s">
        <v>1466</v>
      </c>
      <c r="C58" s="120">
        <v>30</v>
      </c>
      <c r="D58" s="123" t="s">
        <v>1414</v>
      </c>
    </row>
    <row r="59" s="101" customFormat="1" ht="28" customHeight="1" spans="1:4">
      <c r="A59" s="118">
        <v>55</v>
      </c>
      <c r="B59" s="119" t="s">
        <v>1467</v>
      </c>
      <c r="C59" s="120">
        <v>27</v>
      </c>
      <c r="D59" s="123" t="s">
        <v>1414</v>
      </c>
    </row>
    <row r="60" s="101" customFormat="1" ht="28" customHeight="1" spans="1:4">
      <c r="A60" s="118">
        <v>56</v>
      </c>
      <c r="B60" s="119" t="s">
        <v>1468</v>
      </c>
      <c r="C60" s="120">
        <v>10</v>
      </c>
      <c r="D60" s="123" t="s">
        <v>1414</v>
      </c>
    </row>
    <row r="61" s="99" customFormat="1" ht="28" customHeight="1" spans="1:4">
      <c r="A61" s="118">
        <v>57</v>
      </c>
      <c r="B61" s="119" t="s">
        <v>1469</v>
      </c>
      <c r="C61" s="120">
        <v>60</v>
      </c>
      <c r="D61" s="123" t="s">
        <v>1414</v>
      </c>
    </row>
    <row r="62" s="99" customFormat="1" ht="28" customHeight="1" spans="1:4">
      <c r="A62" s="118">
        <v>58</v>
      </c>
      <c r="B62" s="119" t="s">
        <v>1470</v>
      </c>
      <c r="C62" s="120">
        <v>270</v>
      </c>
      <c r="D62" s="123" t="s">
        <v>1414</v>
      </c>
    </row>
    <row r="63" s="99" customFormat="1" ht="28" customHeight="1" spans="1:4">
      <c r="A63" s="118">
        <v>59</v>
      </c>
      <c r="B63" s="119" t="s">
        <v>1471</v>
      </c>
      <c r="C63" s="120">
        <v>891</v>
      </c>
      <c r="D63" s="123" t="s">
        <v>1414</v>
      </c>
    </row>
    <row r="64" s="99" customFormat="1" ht="28" customHeight="1" spans="1:4">
      <c r="A64" s="118">
        <v>60</v>
      </c>
      <c r="B64" s="119" t="s">
        <v>1472</v>
      </c>
      <c r="C64" s="120">
        <v>24</v>
      </c>
      <c r="D64" s="123" t="s">
        <v>1414</v>
      </c>
    </row>
    <row r="65" s="99" customFormat="1" ht="28" customHeight="1" spans="1:4">
      <c r="A65" s="118">
        <v>61</v>
      </c>
      <c r="B65" s="119" t="s">
        <v>1473</v>
      </c>
      <c r="C65" s="120">
        <v>1000</v>
      </c>
      <c r="D65" s="123" t="s">
        <v>1414</v>
      </c>
    </row>
    <row r="66" s="99" customFormat="1" ht="28" customHeight="1" spans="1:4">
      <c r="A66" s="118">
        <v>62</v>
      </c>
      <c r="B66" s="119" t="s">
        <v>1474</v>
      </c>
      <c r="C66" s="120">
        <v>300</v>
      </c>
      <c r="D66" s="125" t="s">
        <v>1475</v>
      </c>
    </row>
    <row r="67" s="99" customFormat="1" ht="28" customHeight="1" spans="1:4">
      <c r="A67" s="118">
        <v>63</v>
      </c>
      <c r="B67" s="119" t="s">
        <v>1476</v>
      </c>
      <c r="C67" s="120">
        <v>800</v>
      </c>
      <c r="D67" s="125" t="s">
        <v>1475</v>
      </c>
    </row>
    <row r="68" s="99" customFormat="1" ht="28" customHeight="1" spans="1:4">
      <c r="A68" s="118">
        <v>64</v>
      </c>
      <c r="B68" s="119" t="s">
        <v>1477</v>
      </c>
      <c r="C68" s="120">
        <v>40</v>
      </c>
      <c r="D68" s="125" t="s">
        <v>1475</v>
      </c>
    </row>
    <row r="69" s="99" customFormat="1" ht="28" customHeight="1" spans="1:4">
      <c r="A69" s="118">
        <v>65</v>
      </c>
      <c r="B69" s="119" t="s">
        <v>1478</v>
      </c>
      <c r="C69" s="120">
        <v>130</v>
      </c>
      <c r="D69" s="125" t="s">
        <v>1475</v>
      </c>
    </row>
    <row r="70" s="99" customFormat="1" ht="28" customHeight="1" spans="1:4">
      <c r="A70" s="118">
        <v>66</v>
      </c>
      <c r="B70" s="119" t="s">
        <v>1479</v>
      </c>
      <c r="C70" s="120">
        <v>100</v>
      </c>
      <c r="D70" s="125" t="s">
        <v>1475</v>
      </c>
    </row>
    <row r="71" s="99" customFormat="1" ht="28" customHeight="1" spans="1:4">
      <c r="A71" s="118">
        <v>67</v>
      </c>
      <c r="B71" s="119" t="s">
        <v>1480</v>
      </c>
      <c r="C71" s="120">
        <v>73</v>
      </c>
      <c r="D71" s="125" t="s">
        <v>1475</v>
      </c>
    </row>
    <row r="72" s="99" customFormat="1" ht="28" customHeight="1" spans="1:4">
      <c r="A72" s="118">
        <v>68</v>
      </c>
      <c r="B72" s="119" t="s">
        <v>1481</v>
      </c>
      <c r="C72" s="120">
        <v>214</v>
      </c>
      <c r="D72" s="125" t="s">
        <v>1475</v>
      </c>
    </row>
    <row r="73" s="99" customFormat="1" ht="28" customHeight="1" spans="1:4">
      <c r="A73" s="118">
        <v>69</v>
      </c>
      <c r="B73" s="119" t="s">
        <v>1482</v>
      </c>
      <c r="C73" s="120">
        <v>1000</v>
      </c>
      <c r="D73" s="125" t="s">
        <v>1475</v>
      </c>
    </row>
    <row r="74" s="99" customFormat="1" ht="28" customHeight="1" spans="1:4">
      <c r="A74" s="118">
        <v>70</v>
      </c>
      <c r="B74" s="119" t="s">
        <v>1483</v>
      </c>
      <c r="C74" s="120">
        <v>100</v>
      </c>
      <c r="D74" s="125" t="s">
        <v>1475</v>
      </c>
    </row>
    <row r="75" s="99" customFormat="1" ht="28" customHeight="1" spans="1:4">
      <c r="A75" s="118">
        <v>71</v>
      </c>
      <c r="B75" s="119" t="s">
        <v>1484</v>
      </c>
      <c r="C75" s="120">
        <v>357</v>
      </c>
      <c r="D75" s="125" t="s">
        <v>1475</v>
      </c>
    </row>
    <row r="76" s="99" customFormat="1" ht="28" customHeight="1" spans="1:4">
      <c r="A76" s="118">
        <v>72</v>
      </c>
      <c r="B76" s="119" t="s">
        <v>1485</v>
      </c>
      <c r="C76" s="120">
        <v>100</v>
      </c>
      <c r="D76" s="125" t="s">
        <v>1475</v>
      </c>
    </row>
    <row r="77" s="99" customFormat="1" ht="28" customHeight="1" spans="1:4">
      <c r="A77" s="118">
        <v>73</v>
      </c>
      <c r="B77" s="119" t="s">
        <v>1486</v>
      </c>
      <c r="C77" s="120">
        <v>100</v>
      </c>
      <c r="D77" s="125" t="s">
        <v>1475</v>
      </c>
    </row>
    <row r="78" s="99" customFormat="1" ht="28" customHeight="1" spans="1:4">
      <c r="A78" s="118">
        <v>74</v>
      </c>
      <c r="B78" s="126" t="s">
        <v>1487</v>
      </c>
      <c r="C78" s="120">
        <v>100</v>
      </c>
      <c r="D78" s="125" t="s">
        <v>1475</v>
      </c>
    </row>
    <row r="79" s="99" customFormat="1" ht="28" customHeight="1" spans="1:4">
      <c r="A79" s="118">
        <v>75</v>
      </c>
      <c r="B79" s="127" t="s">
        <v>1488</v>
      </c>
      <c r="C79" s="120">
        <v>4403.346</v>
      </c>
      <c r="D79" s="125" t="s">
        <v>1489</v>
      </c>
    </row>
    <row r="80" s="99" customFormat="1" ht="32" customHeight="1" spans="1:4">
      <c r="A80" s="118">
        <v>76</v>
      </c>
      <c r="B80" s="127" t="s">
        <v>1490</v>
      </c>
      <c r="C80" s="120">
        <v>16.68</v>
      </c>
      <c r="D80" s="125" t="s">
        <v>1489</v>
      </c>
    </row>
    <row r="81" s="99" customFormat="1" ht="28" customHeight="1" spans="1:4">
      <c r="A81" s="118">
        <v>77</v>
      </c>
      <c r="B81" s="127" t="s">
        <v>1491</v>
      </c>
      <c r="C81" s="128">
        <v>1053.4505</v>
      </c>
      <c r="D81" s="125" t="s">
        <v>1489</v>
      </c>
    </row>
    <row r="82" s="99" customFormat="1" ht="28" customHeight="1" spans="1:4">
      <c r="A82" s="118">
        <v>78</v>
      </c>
      <c r="B82" s="127" t="s">
        <v>1492</v>
      </c>
      <c r="C82" s="120">
        <v>280.5</v>
      </c>
      <c r="D82" s="125" t="s">
        <v>1489</v>
      </c>
    </row>
    <row r="83" s="99" customFormat="1" ht="28" customHeight="1" spans="1:4">
      <c r="A83" s="118">
        <v>79</v>
      </c>
      <c r="B83" s="127" t="s">
        <v>1493</v>
      </c>
      <c r="C83" s="120">
        <v>1814.3</v>
      </c>
      <c r="D83" s="125" t="s">
        <v>1489</v>
      </c>
    </row>
    <row r="84" s="99" customFormat="1" ht="28" customHeight="1" spans="1:4">
      <c r="A84" s="118">
        <v>80</v>
      </c>
      <c r="B84" s="127" t="s">
        <v>1494</v>
      </c>
      <c r="C84" s="120">
        <v>5709.385</v>
      </c>
      <c r="D84" s="125" t="s">
        <v>1489</v>
      </c>
    </row>
    <row r="85" s="99" customFormat="1" ht="43" customHeight="1" spans="1:4">
      <c r="A85" s="118">
        <v>81</v>
      </c>
      <c r="B85" s="127" t="s">
        <v>1495</v>
      </c>
      <c r="C85" s="120">
        <v>57.31</v>
      </c>
      <c r="D85" s="125" t="s">
        <v>1489</v>
      </c>
    </row>
    <row r="86" s="99" customFormat="1" ht="28" customHeight="1" spans="1:4">
      <c r="A86" s="118">
        <v>82</v>
      </c>
      <c r="B86" s="127" t="s">
        <v>1496</v>
      </c>
      <c r="C86" s="120">
        <v>900</v>
      </c>
      <c r="D86" s="125" t="s">
        <v>1489</v>
      </c>
    </row>
    <row r="87" s="99" customFormat="1" ht="28" customHeight="1" spans="1:4">
      <c r="A87" s="118">
        <v>83</v>
      </c>
      <c r="B87" s="127" t="s">
        <v>1497</v>
      </c>
      <c r="C87" s="120">
        <v>500</v>
      </c>
      <c r="D87" s="125" t="s">
        <v>1489</v>
      </c>
    </row>
    <row r="88" s="99" customFormat="1" ht="28" customHeight="1" spans="1:4">
      <c r="A88" s="118">
        <v>84</v>
      </c>
      <c r="B88" s="127" t="s">
        <v>1498</v>
      </c>
      <c r="C88" s="120">
        <v>55</v>
      </c>
      <c r="D88" s="125" t="s">
        <v>1489</v>
      </c>
    </row>
    <row r="89" s="99" customFormat="1" ht="28" customHeight="1" spans="1:4">
      <c r="A89" s="118">
        <v>85</v>
      </c>
      <c r="B89" s="127" t="s">
        <v>1499</v>
      </c>
      <c r="C89" s="120">
        <v>800</v>
      </c>
      <c r="D89" s="125" t="s">
        <v>1489</v>
      </c>
    </row>
    <row r="90" s="99" customFormat="1" ht="28" customHeight="1" spans="1:4">
      <c r="A90" s="118">
        <v>86</v>
      </c>
      <c r="B90" s="127" t="s">
        <v>1500</v>
      </c>
      <c r="C90" s="120">
        <v>4331.29</v>
      </c>
      <c r="D90" s="125" t="s">
        <v>1489</v>
      </c>
    </row>
    <row r="91" s="99" customFormat="1" ht="28" customHeight="1" spans="1:4">
      <c r="A91" s="118">
        <v>87</v>
      </c>
      <c r="B91" s="127" t="s">
        <v>1501</v>
      </c>
      <c r="C91" s="120">
        <v>357</v>
      </c>
      <c r="D91" s="125" t="s">
        <v>1489</v>
      </c>
    </row>
    <row r="92" s="99" customFormat="1" ht="28" customHeight="1" spans="1:4">
      <c r="A92" s="118">
        <v>88</v>
      </c>
      <c r="B92" s="127" t="s">
        <v>1502</v>
      </c>
      <c r="C92" s="120">
        <v>2221.7942</v>
      </c>
      <c r="D92" s="125" t="s">
        <v>1489</v>
      </c>
    </row>
    <row r="93" s="99" customFormat="1" ht="28" customHeight="1" spans="1:4">
      <c r="A93" s="118">
        <v>89</v>
      </c>
      <c r="B93" s="127" t="s">
        <v>1503</v>
      </c>
      <c r="C93" s="120">
        <v>500</v>
      </c>
      <c r="D93" s="125" t="s">
        <v>1489</v>
      </c>
    </row>
    <row r="94" s="99" customFormat="1" ht="28" customHeight="1" spans="1:4">
      <c r="A94" s="118">
        <v>90</v>
      </c>
      <c r="B94" s="127" t="s">
        <v>1504</v>
      </c>
      <c r="C94" s="120">
        <v>732.576</v>
      </c>
      <c r="D94" s="125" t="s">
        <v>1489</v>
      </c>
    </row>
    <row r="95" s="99" customFormat="1" ht="28" customHeight="1" spans="1:4">
      <c r="A95" s="118">
        <v>91</v>
      </c>
      <c r="B95" s="119" t="s">
        <v>1505</v>
      </c>
      <c r="C95" s="120">
        <v>797</v>
      </c>
      <c r="D95" s="125" t="s">
        <v>1489</v>
      </c>
    </row>
    <row r="96" s="99" customFormat="1" ht="33" customHeight="1" spans="1:4">
      <c r="A96" s="118">
        <v>92</v>
      </c>
      <c r="B96" s="119" t="s">
        <v>1506</v>
      </c>
      <c r="C96" s="120">
        <v>500</v>
      </c>
      <c r="D96" s="125" t="s">
        <v>1489</v>
      </c>
    </row>
    <row r="97" s="99" customFormat="1" ht="28" customHeight="1" spans="1:4">
      <c r="A97" s="118">
        <v>93</v>
      </c>
      <c r="B97" s="119" t="s">
        <v>1507</v>
      </c>
      <c r="C97" s="120">
        <v>140</v>
      </c>
      <c r="D97" s="125" t="s">
        <v>1489</v>
      </c>
    </row>
    <row r="98" s="99" customFormat="1" ht="28" customHeight="1" spans="1:4">
      <c r="A98" s="118">
        <v>94</v>
      </c>
      <c r="B98" s="119" t="s">
        <v>1508</v>
      </c>
      <c r="C98" s="120">
        <v>100</v>
      </c>
      <c r="D98" s="125" t="s">
        <v>1489</v>
      </c>
    </row>
    <row r="99" s="99" customFormat="1" ht="28" customHeight="1" spans="1:4">
      <c r="A99" s="118">
        <v>95</v>
      </c>
      <c r="B99" s="119" t="s">
        <v>1509</v>
      </c>
      <c r="C99" s="120">
        <f>500+200+100</f>
        <v>800</v>
      </c>
      <c r="D99" s="125" t="s">
        <v>1489</v>
      </c>
    </row>
    <row r="100" s="99" customFormat="1" ht="28" customHeight="1" spans="1:4">
      <c r="A100" s="118">
        <v>96</v>
      </c>
      <c r="B100" s="119" t="s">
        <v>1510</v>
      </c>
      <c r="C100" s="120">
        <v>100</v>
      </c>
      <c r="D100" s="125" t="s">
        <v>1489</v>
      </c>
    </row>
    <row r="101" s="99" customFormat="1" ht="33" customHeight="1" spans="1:4">
      <c r="A101" s="118">
        <v>97</v>
      </c>
      <c r="B101" s="119" t="s">
        <v>1511</v>
      </c>
      <c r="C101" s="120">
        <v>5</v>
      </c>
      <c r="D101" s="125" t="s">
        <v>1489</v>
      </c>
    </row>
    <row r="102" s="99" customFormat="1" ht="33" customHeight="1" spans="1:4">
      <c r="A102" s="118">
        <v>98</v>
      </c>
      <c r="B102" s="119" t="s">
        <v>1512</v>
      </c>
      <c r="C102" s="120">
        <v>80</v>
      </c>
      <c r="D102" s="125" t="s">
        <v>1489</v>
      </c>
    </row>
    <row r="103" s="99" customFormat="1" ht="33" customHeight="1" spans="1:4">
      <c r="A103" s="118">
        <v>99</v>
      </c>
      <c r="B103" s="119" t="s">
        <v>1513</v>
      </c>
      <c r="C103" s="120">
        <v>200</v>
      </c>
      <c r="D103" s="125" t="s">
        <v>1489</v>
      </c>
    </row>
    <row r="104" s="99" customFormat="1" ht="28" customHeight="1" spans="1:4">
      <c r="A104" s="118">
        <v>100</v>
      </c>
      <c r="B104" s="119" t="s">
        <v>1514</v>
      </c>
      <c r="C104" s="120">
        <v>20</v>
      </c>
      <c r="D104" s="125" t="s">
        <v>1489</v>
      </c>
    </row>
    <row r="105" s="99" customFormat="1" ht="28" customHeight="1" spans="1:4">
      <c r="A105" s="118">
        <v>101</v>
      </c>
      <c r="B105" s="119" t="s">
        <v>1515</v>
      </c>
      <c r="C105" s="120">
        <v>5</v>
      </c>
      <c r="D105" s="125" t="s">
        <v>1489</v>
      </c>
    </row>
    <row r="106" s="99" customFormat="1" ht="28" customHeight="1" spans="1:4">
      <c r="A106" s="118">
        <v>102</v>
      </c>
      <c r="B106" s="119" t="s">
        <v>1516</v>
      </c>
      <c r="C106" s="120">
        <v>520</v>
      </c>
      <c r="D106" s="125" t="s">
        <v>1489</v>
      </c>
    </row>
    <row r="107" s="99" customFormat="1" ht="28" customHeight="1" spans="1:4">
      <c r="A107" s="118">
        <v>103</v>
      </c>
      <c r="B107" s="119" t="s">
        <v>1517</v>
      </c>
      <c r="C107" s="120">
        <v>100</v>
      </c>
      <c r="D107" s="125" t="s">
        <v>1489</v>
      </c>
    </row>
    <row r="108" s="99" customFormat="1" ht="28" customHeight="1" spans="1:4">
      <c r="A108" s="118">
        <v>104</v>
      </c>
      <c r="B108" s="119" t="s">
        <v>1518</v>
      </c>
      <c r="C108" s="120">
        <v>100</v>
      </c>
      <c r="D108" s="125" t="s">
        <v>1489</v>
      </c>
    </row>
    <row r="109" s="99" customFormat="1" ht="28" customHeight="1" spans="1:4">
      <c r="A109" s="118">
        <v>105</v>
      </c>
      <c r="B109" s="119" t="s">
        <v>1519</v>
      </c>
      <c r="C109" s="120">
        <v>1000</v>
      </c>
      <c r="D109" s="125" t="s">
        <v>1489</v>
      </c>
    </row>
    <row r="110" s="99" customFormat="1" ht="28" customHeight="1" spans="1:4">
      <c r="A110" s="118">
        <v>106</v>
      </c>
      <c r="B110" s="119" t="s">
        <v>1520</v>
      </c>
      <c r="C110" s="120">
        <v>1730</v>
      </c>
      <c r="D110" s="125" t="s">
        <v>1489</v>
      </c>
    </row>
  </sheetData>
  <autoFilter ref="A3:D110">
    <extLst/>
  </autoFilter>
  <mergeCells count="2">
    <mergeCell ref="A1:D1"/>
    <mergeCell ref="A2:B2"/>
  </mergeCells>
  <conditionalFormatting sqref="B44">
    <cfRule type="duplicateValues" dxfId="1" priority="159"/>
  </conditionalFormatting>
  <conditionalFormatting sqref="B45">
    <cfRule type="duplicateValues" dxfId="1" priority="132"/>
  </conditionalFormatting>
  <conditionalFormatting sqref="B46">
    <cfRule type="duplicateValues" dxfId="1" priority="131"/>
  </conditionalFormatting>
  <conditionalFormatting sqref="B47">
    <cfRule type="duplicateValues" dxfId="1" priority="130"/>
  </conditionalFormatting>
  <conditionalFormatting sqref="B48">
    <cfRule type="duplicateValues" dxfId="1" priority="129"/>
  </conditionalFormatting>
  <conditionalFormatting sqref="B49">
    <cfRule type="duplicateValues" dxfId="1" priority="120"/>
  </conditionalFormatting>
  <conditionalFormatting sqref="B50">
    <cfRule type="duplicateValues" dxfId="1" priority="119"/>
  </conditionalFormatting>
  <conditionalFormatting sqref="B51">
    <cfRule type="duplicateValues" dxfId="1" priority="114"/>
  </conditionalFormatting>
  <conditionalFormatting sqref="B52">
    <cfRule type="duplicateValues" dxfId="1" priority="111"/>
  </conditionalFormatting>
  <conditionalFormatting sqref="B53">
    <cfRule type="duplicateValues" dxfId="1" priority="110"/>
  </conditionalFormatting>
  <conditionalFormatting sqref="B54">
    <cfRule type="duplicateValues" dxfId="1" priority="105"/>
  </conditionalFormatting>
  <conditionalFormatting sqref="B55">
    <cfRule type="duplicateValues" dxfId="1" priority="102"/>
  </conditionalFormatting>
  <conditionalFormatting sqref="B56">
    <cfRule type="duplicateValues" dxfId="1" priority="101"/>
  </conditionalFormatting>
  <conditionalFormatting sqref="B57">
    <cfRule type="duplicateValues" dxfId="1" priority="100"/>
  </conditionalFormatting>
  <conditionalFormatting sqref="B58">
    <cfRule type="duplicateValues" dxfId="1" priority="99"/>
  </conditionalFormatting>
  <conditionalFormatting sqref="B59">
    <cfRule type="duplicateValues" dxfId="1" priority="98"/>
  </conditionalFormatting>
  <conditionalFormatting sqref="B60">
    <cfRule type="duplicateValues" dxfId="1" priority="97"/>
  </conditionalFormatting>
  <conditionalFormatting sqref="B61">
    <cfRule type="duplicateValues" dxfId="1" priority="156"/>
  </conditionalFormatting>
  <conditionalFormatting sqref="B62">
    <cfRule type="duplicateValues" dxfId="1" priority="155"/>
  </conditionalFormatting>
  <conditionalFormatting sqref="B63">
    <cfRule type="duplicateValues" dxfId="1" priority="154"/>
  </conditionalFormatting>
  <conditionalFormatting sqref="B64">
    <cfRule type="duplicateValues" dxfId="1" priority="153"/>
  </conditionalFormatting>
  <conditionalFormatting sqref="B65">
    <cfRule type="duplicateValues" dxfId="1" priority="152"/>
  </conditionalFormatting>
  <conditionalFormatting sqref="B66">
    <cfRule type="duplicateValues" dxfId="1" priority="151"/>
  </conditionalFormatting>
  <conditionalFormatting sqref="B67">
    <cfRule type="duplicateValues" dxfId="1" priority="150"/>
  </conditionalFormatting>
  <conditionalFormatting sqref="B68">
    <cfRule type="duplicateValues" dxfId="1" priority="149"/>
  </conditionalFormatting>
  <conditionalFormatting sqref="B69">
    <cfRule type="duplicateValues" dxfId="1" priority="84"/>
  </conditionalFormatting>
  <conditionalFormatting sqref="B70">
    <cfRule type="duplicateValues" dxfId="1" priority="83"/>
  </conditionalFormatting>
  <conditionalFormatting sqref="B71">
    <cfRule type="duplicateValues" dxfId="1" priority="82"/>
  </conditionalFormatting>
  <conditionalFormatting sqref="B73">
    <cfRule type="duplicateValues" dxfId="1" priority="81"/>
  </conditionalFormatting>
  <conditionalFormatting sqref="B74">
    <cfRule type="duplicateValues" dxfId="1" priority="80"/>
  </conditionalFormatting>
  <conditionalFormatting sqref="B75">
    <cfRule type="duplicateValues" dxfId="1" priority="79"/>
  </conditionalFormatting>
  <conditionalFormatting sqref="B76">
    <cfRule type="duplicateValues" dxfId="1" priority="78"/>
  </conditionalFormatting>
  <conditionalFormatting sqref="B77">
    <cfRule type="duplicateValues" dxfId="1" priority="77"/>
  </conditionalFormatting>
  <conditionalFormatting sqref="B78">
    <cfRule type="duplicateValues" dxfId="1" priority="76"/>
  </conditionalFormatting>
  <conditionalFormatting sqref="B79">
    <cfRule type="duplicateValues" dxfId="1" priority="75"/>
  </conditionalFormatting>
  <conditionalFormatting sqref="B95">
    <cfRule type="duplicateValues" dxfId="1" priority="74"/>
  </conditionalFormatting>
  <conditionalFormatting sqref="B96">
    <cfRule type="duplicateValues" dxfId="1" priority="73"/>
  </conditionalFormatting>
  <conditionalFormatting sqref="B97">
    <cfRule type="duplicateValues" dxfId="1" priority="72"/>
  </conditionalFormatting>
  <conditionalFormatting sqref="B98">
    <cfRule type="duplicateValues" dxfId="1" priority="71"/>
  </conditionalFormatting>
  <conditionalFormatting sqref="B99">
    <cfRule type="duplicateValues" dxfId="1" priority="70"/>
  </conditionalFormatting>
  <conditionalFormatting sqref="B100">
    <cfRule type="duplicateValues" dxfId="1" priority="69"/>
  </conditionalFormatting>
  <conditionalFormatting sqref="B101">
    <cfRule type="duplicateValues" dxfId="1" priority="68"/>
  </conditionalFormatting>
  <conditionalFormatting sqref="B102">
    <cfRule type="duplicateValues" dxfId="1" priority="67"/>
  </conditionalFormatting>
  <conditionalFormatting sqref="B103">
    <cfRule type="duplicateValues" dxfId="1" priority="66"/>
  </conditionalFormatting>
  <conditionalFormatting sqref="B104">
    <cfRule type="duplicateValues" dxfId="1" priority="65"/>
  </conditionalFormatting>
  <conditionalFormatting sqref="B105">
    <cfRule type="duplicateValues" dxfId="1" priority="64"/>
  </conditionalFormatting>
  <conditionalFormatting sqref="B106">
    <cfRule type="duplicateValues" dxfId="1" priority="63"/>
  </conditionalFormatting>
  <conditionalFormatting sqref="B107">
    <cfRule type="duplicateValues" dxfId="1" priority="62"/>
  </conditionalFormatting>
  <conditionalFormatting sqref="B108">
    <cfRule type="duplicateValues" dxfId="1" priority="3"/>
  </conditionalFormatting>
  <conditionalFormatting sqref="B109">
    <cfRule type="duplicateValues" dxfId="1" priority="6"/>
  </conditionalFormatting>
  <conditionalFormatting sqref="B110">
    <cfRule type="duplicateValues" dxfId="1" priority="9"/>
  </conditionalFormatting>
  <conditionalFormatting sqref="B80:B90">
    <cfRule type="duplicateValues" dxfId="1" priority="15"/>
  </conditionalFormatting>
  <conditionalFormatting sqref="B91:B94">
    <cfRule type="duplicateValues" dxfId="1" priority="12"/>
  </conditionalFormatting>
  <conditionalFormatting sqref="B1:B3 B39:B43 B111:B65182">
    <cfRule type="duplicateValues" dxfId="1" priority="163"/>
  </conditionalFormatting>
  <conditionalFormatting sqref="B4 B6:B14">
    <cfRule type="duplicateValues" dxfId="1" priority="162"/>
  </conditionalFormatting>
  <printOptions horizontalCentered="1"/>
  <pageMargins left="0.66875" right="0.66875" top="1" bottom="1" header="0.5" footer="0.688888888888889"/>
  <pageSetup paperSize="9" firstPageNumber="49" fitToHeight="0" orientation="portrait" useFirstPageNumber="1" horizontalDpi="600"/>
  <headerFooter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D17"/>
  <sheetViews>
    <sheetView workbookViewId="0">
      <selection activeCell="J8" sqref="J8"/>
    </sheetView>
  </sheetViews>
  <sheetFormatPr defaultColWidth="9" defaultRowHeight="14" outlineLevelCol="3"/>
  <cols>
    <col min="1" max="1" width="8.62727272727273" style="73" customWidth="1"/>
    <col min="2" max="2" width="44.6272727272727" style="74" customWidth="1"/>
    <col min="3" max="3" width="11.6272727272727" style="75" customWidth="1"/>
    <col min="4" max="4" width="21.6272727272727" style="71" customWidth="1"/>
    <col min="5" max="16384" width="9" style="71"/>
  </cols>
  <sheetData>
    <row r="1" s="71" customFormat="1" ht="35.1" customHeight="1" spans="1:4">
      <c r="A1" s="76" t="s">
        <v>1521</v>
      </c>
      <c r="B1" s="77"/>
      <c r="C1" s="78"/>
      <c r="D1" s="76"/>
    </row>
    <row r="2" s="71" customFormat="1" ht="30" customHeight="1" spans="1:4">
      <c r="A2" s="79" t="s">
        <v>1</v>
      </c>
      <c r="B2" s="79"/>
      <c r="C2" s="80"/>
      <c r="D2" s="81" t="s">
        <v>2</v>
      </c>
    </row>
    <row r="3" s="71" customFormat="1" ht="30" customHeight="1" spans="1:4">
      <c r="A3" s="82" t="s">
        <v>1295</v>
      </c>
      <c r="B3" s="83" t="s">
        <v>1296</v>
      </c>
      <c r="C3" s="84" t="s">
        <v>1297</v>
      </c>
      <c r="D3" s="82" t="s">
        <v>1298</v>
      </c>
    </row>
    <row r="4" s="71" customFormat="1" ht="36" customHeight="1" spans="1:4">
      <c r="A4" s="82"/>
      <c r="B4" s="83" t="s">
        <v>1299</v>
      </c>
      <c r="C4" s="85">
        <f>SUM(C5:C17)</f>
        <v>4400</v>
      </c>
      <c r="D4" s="82"/>
    </row>
    <row r="5" s="71" customFormat="1" ht="28" customHeight="1" spans="1:4">
      <c r="A5" s="86">
        <v>1</v>
      </c>
      <c r="B5" s="87" t="s">
        <v>1522</v>
      </c>
      <c r="C5" s="88">
        <v>64</v>
      </c>
      <c r="D5" s="86" t="s">
        <v>1523</v>
      </c>
    </row>
    <row r="6" s="71" customFormat="1" ht="28" customHeight="1" spans="1:4">
      <c r="A6" s="86">
        <v>2</v>
      </c>
      <c r="B6" s="87" t="s">
        <v>1524</v>
      </c>
      <c r="C6" s="88">
        <f>34+20</f>
        <v>54</v>
      </c>
      <c r="D6" s="86" t="s">
        <v>1523</v>
      </c>
    </row>
    <row r="7" s="71" customFormat="1" ht="28" customHeight="1" spans="1:4">
      <c r="A7" s="86">
        <v>3</v>
      </c>
      <c r="B7" s="89" t="s">
        <v>1525</v>
      </c>
      <c r="C7" s="90">
        <v>60</v>
      </c>
      <c r="D7" s="86" t="s">
        <v>1523</v>
      </c>
    </row>
    <row r="8" s="71" customFormat="1" ht="28" customHeight="1" spans="1:4">
      <c r="A8" s="86">
        <v>4</v>
      </c>
      <c r="B8" s="91" t="s">
        <v>1526</v>
      </c>
      <c r="C8" s="88">
        <v>20</v>
      </c>
      <c r="D8" s="86" t="s">
        <v>1304</v>
      </c>
    </row>
    <row r="9" ht="30" customHeight="1" spans="1:4">
      <c r="A9" s="86">
        <v>5</v>
      </c>
      <c r="B9" s="89" t="s">
        <v>1527</v>
      </c>
      <c r="C9" s="90">
        <v>32</v>
      </c>
      <c r="D9" s="86" t="s">
        <v>1304</v>
      </c>
    </row>
    <row r="10" ht="30" customHeight="1" spans="1:4">
      <c r="A10" s="86">
        <v>6</v>
      </c>
      <c r="B10" s="92" t="s">
        <v>1528</v>
      </c>
      <c r="C10" s="90">
        <v>450</v>
      </c>
      <c r="D10" s="86" t="s">
        <v>1304</v>
      </c>
    </row>
    <row r="11" ht="30" customHeight="1" spans="1:4">
      <c r="A11" s="93">
        <v>7</v>
      </c>
      <c r="B11" s="94" t="s">
        <v>1529</v>
      </c>
      <c r="C11" s="95">
        <v>900</v>
      </c>
      <c r="D11" s="93" t="s">
        <v>1304</v>
      </c>
    </row>
    <row r="12" s="72" customFormat="1" ht="30" customHeight="1" spans="1:4">
      <c r="A12" s="86">
        <v>8</v>
      </c>
      <c r="B12" s="92" t="s">
        <v>1530</v>
      </c>
      <c r="C12" s="90">
        <v>20</v>
      </c>
      <c r="D12" s="86" t="s">
        <v>1304</v>
      </c>
    </row>
    <row r="13" s="71" customFormat="1" ht="28" customHeight="1" spans="1:4">
      <c r="A13" s="96">
        <v>9</v>
      </c>
      <c r="B13" s="97" t="s">
        <v>1531</v>
      </c>
      <c r="C13" s="98">
        <v>4</v>
      </c>
      <c r="D13" s="96" t="s">
        <v>1301</v>
      </c>
    </row>
    <row r="14" ht="30" customHeight="1" spans="1:4">
      <c r="A14" s="86">
        <v>10</v>
      </c>
      <c r="B14" s="89" t="s">
        <v>1532</v>
      </c>
      <c r="C14" s="90">
        <v>7</v>
      </c>
      <c r="D14" s="86" t="s">
        <v>1301</v>
      </c>
    </row>
    <row r="15" s="71" customFormat="1" ht="28" customHeight="1" spans="1:4">
      <c r="A15" s="86">
        <v>11</v>
      </c>
      <c r="B15" s="92" t="s">
        <v>1533</v>
      </c>
      <c r="C15" s="90">
        <v>18</v>
      </c>
      <c r="D15" s="86" t="s">
        <v>1301</v>
      </c>
    </row>
    <row r="16" ht="30" customHeight="1" spans="1:4">
      <c r="A16" s="86">
        <v>12</v>
      </c>
      <c r="B16" s="89" t="s">
        <v>1534</v>
      </c>
      <c r="C16" s="90">
        <v>92</v>
      </c>
      <c r="D16" s="86" t="s">
        <v>1301</v>
      </c>
    </row>
    <row r="17" s="71" customFormat="1" ht="28" customHeight="1" spans="1:4">
      <c r="A17" s="86">
        <v>13</v>
      </c>
      <c r="B17" s="92" t="s">
        <v>1535</v>
      </c>
      <c r="C17" s="90">
        <v>2679</v>
      </c>
      <c r="D17" s="86" t="s">
        <v>1301</v>
      </c>
    </row>
  </sheetData>
  <autoFilter ref="A3:E17">
    <extLst/>
  </autoFilter>
  <mergeCells count="2">
    <mergeCell ref="A1:D1"/>
    <mergeCell ref="A2:B2"/>
  </mergeCells>
  <printOptions horizontalCentered="1"/>
  <pageMargins left="0.66875" right="0.66875" top="1" bottom="1" header="0.5" footer="0.688888888888889"/>
  <pageSetup paperSize="9" firstPageNumber="55" orientation="portrait" useFirstPageNumber="1" horizontalDpi="600"/>
  <headerFooter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E46"/>
  <sheetViews>
    <sheetView topLeftCell="A30" workbookViewId="0">
      <selection activeCell="D24" sqref="D24"/>
    </sheetView>
  </sheetViews>
  <sheetFormatPr defaultColWidth="17.3818181818182" defaultRowHeight="15" outlineLevelCol="4"/>
  <cols>
    <col min="1" max="1" width="36.5" style="53" customWidth="1"/>
    <col min="2" max="2" width="19.3727272727273" style="53" customWidth="1"/>
    <col min="3" max="3" width="14" style="53" customWidth="1"/>
    <col min="4" max="4" width="17.7545454545455" style="53" customWidth="1"/>
    <col min="5" max="16384" width="17.3818181818182" style="54"/>
  </cols>
  <sheetData>
    <row r="1" s="48" customFormat="1" ht="39" customHeight="1" spans="1:4">
      <c r="A1" s="55" t="s">
        <v>1536</v>
      </c>
      <c r="B1" s="55"/>
      <c r="C1" s="55"/>
      <c r="D1" s="55"/>
    </row>
    <row r="2" s="49" customFormat="1" ht="33.75" customHeight="1" spans="1:4">
      <c r="A2" s="56" t="s">
        <v>1</v>
      </c>
      <c r="B2" s="56"/>
      <c r="C2" s="56"/>
      <c r="D2" s="57" t="s">
        <v>2</v>
      </c>
    </row>
    <row r="3" s="50" customFormat="1" ht="46" customHeight="1" spans="1:4">
      <c r="A3" s="58" t="s">
        <v>5</v>
      </c>
      <c r="B3" s="12" t="s">
        <v>1537</v>
      </c>
      <c r="C3" s="12" t="s">
        <v>91</v>
      </c>
      <c r="D3" s="12" t="s">
        <v>1538</v>
      </c>
    </row>
    <row r="4" s="52" customFormat="1" ht="30.75" customHeight="1" spans="1:4">
      <c r="A4" s="65" t="s">
        <v>1539</v>
      </c>
      <c r="B4" s="18"/>
      <c r="C4" s="18"/>
      <c r="D4" s="18"/>
    </row>
    <row r="5" s="52" customFormat="1" ht="30.75" customHeight="1" spans="1:4">
      <c r="A5" s="65" t="s">
        <v>1540</v>
      </c>
      <c r="B5" s="18"/>
      <c r="C5" s="18"/>
      <c r="D5" s="18"/>
    </row>
    <row r="6" s="52" customFormat="1" ht="30.75" customHeight="1" spans="1:4">
      <c r="A6" s="65" t="s">
        <v>1541</v>
      </c>
      <c r="B6" s="18"/>
      <c r="C6" s="18"/>
      <c r="D6" s="18"/>
    </row>
    <row r="7" s="52" customFormat="1" ht="30.75" customHeight="1" spans="1:4">
      <c r="A7" s="65" t="s">
        <v>1542</v>
      </c>
      <c r="B7" s="18"/>
      <c r="C7" s="18"/>
      <c r="D7" s="18"/>
    </row>
    <row r="8" s="52" customFormat="1" ht="30.75" customHeight="1" spans="1:4">
      <c r="A8" s="65" t="s">
        <v>1543</v>
      </c>
      <c r="B8" s="18"/>
      <c r="C8" s="18"/>
      <c r="D8" s="18"/>
    </row>
    <row r="9" s="52" customFormat="1" ht="30.75" customHeight="1" spans="1:4">
      <c r="A9" s="65" t="s">
        <v>1544</v>
      </c>
      <c r="B9" s="18"/>
      <c r="C9" s="18"/>
      <c r="D9" s="18"/>
    </row>
    <row r="10" s="52" customFormat="1" ht="30.75" customHeight="1" spans="1:5">
      <c r="A10" s="65" t="s">
        <v>1545</v>
      </c>
      <c r="B10" s="18">
        <v>70000</v>
      </c>
      <c r="C10" s="18">
        <f t="shared" ref="C10:C15" si="0">D10-B10</f>
        <v>5558</v>
      </c>
      <c r="D10" s="18">
        <f>D11+D12+D13+D14+D15</f>
        <v>75558</v>
      </c>
      <c r="E10" s="66"/>
    </row>
    <row r="11" s="52" customFormat="1" ht="30.75" customHeight="1" spans="1:4">
      <c r="A11" s="65" t="s">
        <v>1546</v>
      </c>
      <c r="B11" s="18">
        <v>65979</v>
      </c>
      <c r="C11" s="18">
        <f t="shared" si="0"/>
        <v>-9332</v>
      </c>
      <c r="D11" s="67">
        <v>56647</v>
      </c>
    </row>
    <row r="12" s="52" customFormat="1" ht="30.75" customHeight="1" spans="1:4">
      <c r="A12" s="65" t="s">
        <v>1547</v>
      </c>
      <c r="B12" s="18"/>
      <c r="C12" s="18">
        <f t="shared" si="0"/>
        <v>3</v>
      </c>
      <c r="D12" s="67">
        <v>3</v>
      </c>
    </row>
    <row r="13" s="52" customFormat="1" ht="30.75" customHeight="1" spans="1:4">
      <c r="A13" s="65" t="s">
        <v>1548</v>
      </c>
      <c r="B13" s="18">
        <v>6000</v>
      </c>
      <c r="C13" s="18">
        <f t="shared" si="0"/>
        <v>14957</v>
      </c>
      <c r="D13" s="67">
        <f>654+20303</f>
        <v>20957</v>
      </c>
    </row>
    <row r="14" s="52" customFormat="1" ht="33" customHeight="1" spans="1:4">
      <c r="A14" s="65" t="s">
        <v>1549</v>
      </c>
      <c r="B14" s="18">
        <v>-1979</v>
      </c>
      <c r="C14" s="18">
        <f t="shared" si="0"/>
        <v>-108</v>
      </c>
      <c r="D14" s="18">
        <v>-2087</v>
      </c>
    </row>
    <row r="15" s="52" customFormat="1" ht="30.75" customHeight="1" spans="1:4">
      <c r="A15" s="65" t="s">
        <v>1550</v>
      </c>
      <c r="B15" s="18"/>
      <c r="C15" s="18">
        <f t="shared" si="0"/>
        <v>38</v>
      </c>
      <c r="D15" s="18">
        <v>38</v>
      </c>
    </row>
    <row r="16" s="52" customFormat="1" ht="30.75" customHeight="1" spans="1:4">
      <c r="A16" s="65" t="s">
        <v>1551</v>
      </c>
      <c r="B16" s="18"/>
      <c r="C16" s="18"/>
      <c r="D16" s="18"/>
    </row>
    <row r="17" s="52" customFormat="1" ht="30.75" customHeight="1" spans="1:4">
      <c r="A17" s="65" t="s">
        <v>1552</v>
      </c>
      <c r="B17" s="18"/>
      <c r="C17" s="18"/>
      <c r="D17" s="18"/>
    </row>
    <row r="18" s="52" customFormat="1" ht="30.75" customHeight="1" spans="1:4">
      <c r="A18" s="65" t="s">
        <v>1553</v>
      </c>
      <c r="B18" s="18"/>
      <c r="C18" s="18"/>
      <c r="D18" s="18"/>
    </row>
    <row r="19" s="52" customFormat="1" ht="30.75" customHeight="1" spans="1:4">
      <c r="A19" s="65" t="s">
        <v>1554</v>
      </c>
      <c r="B19" s="18"/>
      <c r="C19" s="18"/>
      <c r="D19" s="18"/>
    </row>
    <row r="20" s="52" customFormat="1" ht="30.75" customHeight="1" spans="1:4">
      <c r="A20" s="65" t="s">
        <v>1555</v>
      </c>
      <c r="B20" s="18">
        <v>1500</v>
      </c>
      <c r="C20" s="18">
        <f>D20-B20</f>
        <v>-1338</v>
      </c>
      <c r="D20" s="18">
        <v>162</v>
      </c>
    </row>
    <row r="21" s="52" customFormat="1" ht="30.75" customHeight="1" spans="1:4">
      <c r="A21" s="65" t="s">
        <v>1556</v>
      </c>
      <c r="B21" s="18"/>
      <c r="C21" s="18"/>
      <c r="D21" s="18"/>
    </row>
    <row r="22" s="52" customFormat="1" ht="30.75" customHeight="1" spans="1:4">
      <c r="A22" s="65" t="s">
        <v>1557</v>
      </c>
      <c r="B22" s="18"/>
      <c r="C22" s="18"/>
      <c r="D22" s="18"/>
    </row>
    <row r="23" s="52" customFormat="1" ht="30.75" customHeight="1" spans="1:4">
      <c r="A23" s="65" t="s">
        <v>1558</v>
      </c>
      <c r="B23" s="18"/>
      <c r="C23" s="18"/>
      <c r="D23" s="18"/>
    </row>
    <row r="24" s="52" customFormat="1" ht="30.75" customHeight="1" spans="1:4">
      <c r="A24" s="65" t="s">
        <v>1559</v>
      </c>
      <c r="B24" s="18"/>
      <c r="C24" s="18">
        <f>D24-B24</f>
        <v>27</v>
      </c>
      <c r="D24" s="18">
        <v>27</v>
      </c>
    </row>
    <row r="25" s="52" customFormat="1" ht="33" customHeight="1" spans="1:4">
      <c r="A25" s="65" t="s">
        <v>1560</v>
      </c>
      <c r="B25" s="18"/>
      <c r="C25" s="18"/>
      <c r="D25" s="18"/>
    </row>
    <row r="26" s="52" customFormat="1" ht="30.75" customHeight="1" spans="1:4">
      <c r="A26" s="65" t="s">
        <v>1561</v>
      </c>
      <c r="B26" s="18"/>
      <c r="C26" s="18"/>
      <c r="D26" s="18"/>
    </row>
    <row r="27" s="52" customFormat="1" ht="30.75" customHeight="1" spans="1:4">
      <c r="A27" s="65" t="s">
        <v>1562</v>
      </c>
      <c r="B27" s="18">
        <v>28621</v>
      </c>
      <c r="C27" s="18">
        <f>D27-B27</f>
        <v>4346</v>
      </c>
      <c r="D27" s="18">
        <v>32967</v>
      </c>
    </row>
    <row r="28" s="51" customFormat="1" ht="30.75" customHeight="1" spans="1:4">
      <c r="A28" s="68" t="s">
        <v>1563</v>
      </c>
      <c r="B28" s="14">
        <f>B10+B20+B27</f>
        <v>100121</v>
      </c>
      <c r="C28" s="14">
        <f>D28-B28</f>
        <v>8566</v>
      </c>
      <c r="D28" s="14">
        <f>D10+D20+D27</f>
        <v>108687</v>
      </c>
    </row>
    <row r="29" s="51" customFormat="1" ht="30.75" customHeight="1" spans="1:4">
      <c r="A29" s="68" t="s">
        <v>119</v>
      </c>
      <c r="B29" s="14">
        <f>B30+B42+B43+B44+B45</f>
        <v>112667</v>
      </c>
      <c r="C29" s="14">
        <f>D29-B29</f>
        <v>1991</v>
      </c>
      <c r="D29" s="14">
        <f>D30+D42+D43+D44+D45</f>
        <v>114658</v>
      </c>
    </row>
    <row r="30" s="52" customFormat="1" ht="30.75" customHeight="1" spans="1:4">
      <c r="A30" s="68" t="s">
        <v>1564</v>
      </c>
      <c r="B30" s="14">
        <f>SUM(B31:B41)</f>
        <v>10000</v>
      </c>
      <c r="C30" s="14">
        <f>SUM(C31:C41)</f>
        <v>249</v>
      </c>
      <c r="D30" s="14">
        <f>SUM(D31:D41)</f>
        <v>10249</v>
      </c>
    </row>
    <row r="31" s="52" customFormat="1" ht="30.75" customHeight="1" spans="1:4">
      <c r="A31" s="65" t="s">
        <v>1565</v>
      </c>
      <c r="B31" s="18"/>
      <c r="C31" s="18"/>
      <c r="D31" s="18"/>
    </row>
    <row r="32" s="52" customFormat="1" ht="30.75" customHeight="1" spans="1:4">
      <c r="A32" s="65" t="s">
        <v>1566</v>
      </c>
      <c r="B32" s="18"/>
      <c r="C32" s="18"/>
      <c r="D32" s="18"/>
    </row>
    <row r="33" s="52" customFormat="1" ht="30.75" customHeight="1" spans="1:4">
      <c r="A33" s="65" t="s">
        <v>1567</v>
      </c>
      <c r="B33" s="18"/>
      <c r="C33" s="18"/>
      <c r="D33" s="18"/>
    </row>
    <row r="34" s="52" customFormat="1" ht="30.75" customHeight="1" spans="1:4">
      <c r="A34" s="65" t="s">
        <v>1568</v>
      </c>
      <c r="B34" s="69">
        <v>50</v>
      </c>
      <c r="C34" s="18">
        <f>D34-B34</f>
        <v>0</v>
      </c>
      <c r="D34" s="18">
        <v>50</v>
      </c>
    </row>
    <row r="35" s="52" customFormat="1" ht="30.75" customHeight="1" spans="1:4">
      <c r="A35" s="65" t="s">
        <v>1569</v>
      </c>
      <c r="B35" s="69">
        <v>1500</v>
      </c>
      <c r="C35" s="18">
        <f>D35-B35</f>
        <v>-1200</v>
      </c>
      <c r="D35" s="18">
        <v>300</v>
      </c>
    </row>
    <row r="36" s="52" customFormat="1" ht="30.75" customHeight="1" spans="1:4">
      <c r="A36" s="65" t="s">
        <v>1570</v>
      </c>
      <c r="B36" s="18"/>
      <c r="C36" s="18"/>
      <c r="D36" s="18"/>
    </row>
    <row r="37" s="52" customFormat="1" ht="30.75" customHeight="1" spans="1:4">
      <c r="A37" s="65" t="s">
        <v>1571</v>
      </c>
      <c r="B37" s="69">
        <v>1708</v>
      </c>
      <c r="C37" s="18">
        <f>D37-B37</f>
        <v>1470</v>
      </c>
      <c r="D37" s="18">
        <v>3178</v>
      </c>
    </row>
    <row r="38" s="52" customFormat="1" ht="30.75" customHeight="1" spans="1:4">
      <c r="A38" s="65" t="s">
        <v>1572</v>
      </c>
      <c r="B38" s="69">
        <v>700</v>
      </c>
      <c r="C38" s="18">
        <f>D38-B38</f>
        <v>4438</v>
      </c>
      <c r="D38" s="18">
        <f>3145+1993</f>
        <v>5138</v>
      </c>
    </row>
    <row r="39" s="52" customFormat="1" ht="30.75" customHeight="1" spans="1:4">
      <c r="A39" s="65" t="s">
        <v>1573</v>
      </c>
      <c r="B39" s="18"/>
      <c r="C39" s="18"/>
      <c r="D39" s="18"/>
    </row>
    <row r="40" s="52" customFormat="1" ht="30.75" customHeight="1" spans="1:4">
      <c r="A40" s="65" t="s">
        <v>1574</v>
      </c>
      <c r="B40" s="18"/>
      <c r="C40" s="18"/>
      <c r="D40" s="18"/>
    </row>
    <row r="41" s="52" customFormat="1" ht="30.75" customHeight="1" spans="1:4">
      <c r="A41" s="65" t="s">
        <v>1575</v>
      </c>
      <c r="B41" s="69">
        <v>6042</v>
      </c>
      <c r="C41" s="18">
        <f>D41-B41</f>
        <v>-4459</v>
      </c>
      <c r="D41" s="18">
        <v>1583</v>
      </c>
    </row>
    <row r="42" s="52" customFormat="1" ht="30.75" customHeight="1" spans="1:4">
      <c r="A42" s="68" t="s">
        <v>1576</v>
      </c>
      <c r="B42" s="14"/>
      <c r="C42" s="14"/>
      <c r="D42" s="14"/>
    </row>
    <row r="43" s="52" customFormat="1" ht="30.75" customHeight="1" spans="1:4">
      <c r="A43" s="68" t="s">
        <v>1577</v>
      </c>
      <c r="B43" s="14">
        <v>10967</v>
      </c>
      <c r="C43" s="14">
        <f>D43-B43</f>
        <v>242</v>
      </c>
      <c r="D43" s="14">
        <v>11209</v>
      </c>
    </row>
    <row r="44" s="52" customFormat="1" ht="30.75" customHeight="1" spans="1:4">
      <c r="A44" s="68" t="s">
        <v>1578</v>
      </c>
      <c r="B44" s="14"/>
      <c r="C44" s="14"/>
      <c r="D44" s="14"/>
    </row>
    <row r="45" s="52" customFormat="1" ht="30.75" customHeight="1" spans="1:4">
      <c r="A45" s="68" t="s">
        <v>1579</v>
      </c>
      <c r="B45" s="14">
        <v>91700</v>
      </c>
      <c r="C45" s="14">
        <f>D45-B45</f>
        <v>1500</v>
      </c>
      <c r="D45" s="14">
        <v>93200</v>
      </c>
    </row>
    <row r="46" s="52" customFormat="1" ht="30.75" customHeight="1" spans="1:4">
      <c r="A46" s="70" t="s">
        <v>198</v>
      </c>
      <c r="B46" s="14">
        <f>B28+B29</f>
        <v>212788</v>
      </c>
      <c r="C46" s="14">
        <f>D46-B46</f>
        <v>10557</v>
      </c>
      <c r="D46" s="14">
        <f>D28+D29</f>
        <v>223345</v>
      </c>
    </row>
  </sheetData>
  <mergeCells count="1">
    <mergeCell ref="A1:D1"/>
  </mergeCells>
  <conditionalFormatting sqref="B41">
    <cfRule type="expression" dxfId="2" priority="1" stopIfTrue="1">
      <formula>"len($A:$A)=3"</formula>
    </cfRule>
  </conditionalFormatting>
  <conditionalFormatting sqref="B34:B35">
    <cfRule type="expression" dxfId="2" priority="3" stopIfTrue="1">
      <formula>"len($A:$A)=3"</formula>
    </cfRule>
  </conditionalFormatting>
  <conditionalFormatting sqref="B37:B38">
    <cfRule type="expression" dxfId="2" priority="2" stopIfTrue="1">
      <formula>"len($A:$A)=3"</formula>
    </cfRule>
  </conditionalFormatting>
  <printOptions horizontalCentered="1"/>
  <pageMargins left="0.66875" right="0.66875" top="1" bottom="1" header="0.5" footer="0.688888888888889"/>
  <pageSetup paperSize="9" firstPageNumber="56" orientation="portrait" useFirstPageNumber="1" horizontalDpi="600"/>
  <headerFooter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7"/>
  <sheetViews>
    <sheetView tabSelected="1" workbookViewId="0">
      <selection activeCell="D40" sqref="D40"/>
    </sheetView>
  </sheetViews>
  <sheetFormatPr defaultColWidth="17.3818181818182" defaultRowHeight="15" outlineLevelCol="3"/>
  <cols>
    <col min="1" max="1" width="36" style="53" customWidth="1"/>
    <col min="2" max="2" width="19.1272727272727" style="53" customWidth="1"/>
    <col min="3" max="3" width="13.6272727272727" style="53" customWidth="1"/>
    <col min="4" max="4" width="17.8727272727273" style="53" customWidth="1"/>
    <col min="5" max="16384" width="17.3818181818182" style="54"/>
  </cols>
  <sheetData>
    <row r="1" s="48" customFormat="1" ht="39" customHeight="1" spans="1:4">
      <c r="A1" s="55" t="s">
        <v>1580</v>
      </c>
      <c r="B1" s="55"/>
      <c r="C1" s="55"/>
      <c r="D1" s="55"/>
    </row>
    <row r="2" s="49" customFormat="1" ht="33.75" customHeight="1" spans="1:4">
      <c r="A2" s="56" t="s">
        <v>1</v>
      </c>
      <c r="B2" s="56"/>
      <c r="C2" s="56"/>
      <c r="D2" s="57" t="s">
        <v>2</v>
      </c>
    </row>
    <row r="3" s="50" customFormat="1" ht="48" customHeight="1" spans="1:4">
      <c r="A3" s="58" t="s">
        <v>5</v>
      </c>
      <c r="B3" s="12" t="s">
        <v>1537</v>
      </c>
      <c r="C3" s="12" t="s">
        <v>91</v>
      </c>
      <c r="D3" s="12" t="s">
        <v>1538</v>
      </c>
    </row>
    <row r="4" s="51" customFormat="1" ht="30.75" customHeight="1" spans="1:4">
      <c r="A4" s="59" t="s">
        <v>1581</v>
      </c>
      <c r="B4" s="14">
        <f>B5</f>
        <v>40</v>
      </c>
      <c r="C4" s="14">
        <f t="shared" ref="C4:C19" si="0">D4-B4</f>
        <v>-40</v>
      </c>
      <c r="D4" s="14"/>
    </row>
    <row r="5" s="51" customFormat="1" ht="34" customHeight="1" spans="1:4">
      <c r="A5" s="59" t="s">
        <v>1582</v>
      </c>
      <c r="B5" s="14">
        <f>B6</f>
        <v>40</v>
      </c>
      <c r="C5" s="14">
        <f t="shared" si="0"/>
        <v>-40</v>
      </c>
      <c r="D5" s="14"/>
    </row>
    <row r="6" s="52" customFormat="1" ht="30.75" customHeight="1" spans="1:4">
      <c r="A6" s="60" t="s">
        <v>1583</v>
      </c>
      <c r="B6" s="18">
        <v>40</v>
      </c>
      <c r="C6" s="18">
        <f t="shared" si="0"/>
        <v>-40</v>
      </c>
      <c r="D6" s="18"/>
    </row>
    <row r="7" s="51" customFormat="1" ht="30.75" customHeight="1" spans="1:4">
      <c r="A7" s="59" t="s">
        <v>1584</v>
      </c>
      <c r="B7" s="14"/>
      <c r="C7" s="14"/>
      <c r="D7" s="14"/>
    </row>
    <row r="8" s="51" customFormat="1" ht="36" customHeight="1" spans="1:4">
      <c r="A8" s="59" t="s">
        <v>1585</v>
      </c>
      <c r="B8" s="14"/>
      <c r="C8" s="14"/>
      <c r="D8" s="14"/>
    </row>
    <row r="9" s="52" customFormat="1" ht="30.75" customHeight="1" spans="1:4">
      <c r="A9" s="60" t="s">
        <v>1586</v>
      </c>
      <c r="B9" s="18"/>
      <c r="C9" s="18"/>
      <c r="D9" s="18"/>
    </row>
    <row r="10" s="52" customFormat="1" ht="30.75" customHeight="1" spans="1:4">
      <c r="A10" s="60" t="s">
        <v>1587</v>
      </c>
      <c r="B10" s="18"/>
      <c r="C10" s="18"/>
      <c r="D10" s="18"/>
    </row>
    <row r="11" s="51" customFormat="1" ht="30.75" customHeight="1" spans="1:4">
      <c r="A11" s="59" t="s">
        <v>1588</v>
      </c>
      <c r="B11" s="14"/>
      <c r="C11" s="14">
        <f t="shared" si="0"/>
        <v>0</v>
      </c>
      <c r="D11" s="14"/>
    </row>
    <row r="12" s="51" customFormat="1" ht="30.75" customHeight="1" spans="1:4">
      <c r="A12" s="59" t="s">
        <v>1589</v>
      </c>
      <c r="B12" s="14">
        <f>B13+B21</f>
        <v>40250</v>
      </c>
      <c r="C12" s="14">
        <f t="shared" si="0"/>
        <v>-10613</v>
      </c>
      <c r="D12" s="14">
        <f>D13+D21</f>
        <v>29637</v>
      </c>
    </row>
    <row r="13" s="51" customFormat="1" ht="35" customHeight="1" spans="1:4">
      <c r="A13" s="59" t="s">
        <v>1590</v>
      </c>
      <c r="B13" s="14">
        <f>SUM(B14:B20)</f>
        <v>40250</v>
      </c>
      <c r="C13" s="14">
        <f t="shared" si="0"/>
        <v>-10613</v>
      </c>
      <c r="D13" s="14">
        <f>SUM(D14:D20)</f>
        <v>29637</v>
      </c>
    </row>
    <row r="14" s="52" customFormat="1" ht="30.75" customHeight="1" spans="1:4">
      <c r="A14" s="60" t="s">
        <v>1591</v>
      </c>
      <c r="B14" s="18">
        <v>27900</v>
      </c>
      <c r="C14" s="18">
        <f t="shared" si="0"/>
        <v>-3295</v>
      </c>
      <c r="D14" s="18">
        <v>24605</v>
      </c>
    </row>
    <row r="15" s="52" customFormat="1" ht="30.75" customHeight="1" spans="1:4">
      <c r="A15" s="60" t="s">
        <v>1592</v>
      </c>
      <c r="B15" s="18">
        <v>11840</v>
      </c>
      <c r="C15" s="18">
        <f t="shared" si="0"/>
        <v>-11840</v>
      </c>
      <c r="D15" s="18"/>
    </row>
    <row r="16" s="52" customFormat="1" ht="30.75" customHeight="1" spans="1:4">
      <c r="A16" s="60" t="s">
        <v>1593</v>
      </c>
      <c r="B16" s="18"/>
      <c r="C16" s="18">
        <f t="shared" si="0"/>
        <v>4983</v>
      </c>
      <c r="D16" s="18">
        <v>4983</v>
      </c>
    </row>
    <row r="17" s="52" customFormat="1" ht="30.75" customHeight="1" spans="1:4">
      <c r="A17" s="60" t="s">
        <v>1594</v>
      </c>
      <c r="B17" s="18">
        <v>510</v>
      </c>
      <c r="C17" s="18">
        <f t="shared" si="0"/>
        <v>-510</v>
      </c>
      <c r="D17" s="18"/>
    </row>
    <row r="18" s="52" customFormat="1" ht="30.75" customHeight="1" spans="1:4">
      <c r="A18" s="60" t="s">
        <v>1595</v>
      </c>
      <c r="B18" s="18"/>
      <c r="C18" s="18">
        <f t="shared" si="0"/>
        <v>16</v>
      </c>
      <c r="D18" s="18">
        <v>16</v>
      </c>
    </row>
    <row r="19" s="52" customFormat="1" ht="30.75" customHeight="1" spans="1:4">
      <c r="A19" s="60" t="s">
        <v>1596</v>
      </c>
      <c r="B19" s="18"/>
      <c r="C19" s="18">
        <f t="shared" si="0"/>
        <v>3</v>
      </c>
      <c r="D19" s="18">
        <v>3</v>
      </c>
    </row>
    <row r="20" s="52" customFormat="1" ht="30.75" customHeight="1" spans="1:4">
      <c r="A20" s="60" t="s">
        <v>1597</v>
      </c>
      <c r="B20" s="18"/>
      <c r="C20" s="18">
        <f t="shared" ref="C20:C46" si="1">D20-B20</f>
        <v>30</v>
      </c>
      <c r="D20" s="18">
        <v>30</v>
      </c>
    </row>
    <row r="21" s="51" customFormat="1" ht="34" customHeight="1" spans="1:4">
      <c r="A21" s="59" t="s">
        <v>1598</v>
      </c>
      <c r="B21" s="14"/>
      <c r="C21" s="14"/>
      <c r="D21" s="14"/>
    </row>
    <row r="22" s="52" customFormat="1" ht="36" customHeight="1" spans="1:4">
      <c r="A22" s="60" t="s">
        <v>1599</v>
      </c>
      <c r="B22" s="18"/>
      <c r="C22" s="18"/>
      <c r="D22" s="18"/>
    </row>
    <row r="23" s="51" customFormat="1" ht="30.75" customHeight="1" spans="1:4">
      <c r="A23" s="59" t="s">
        <v>1600</v>
      </c>
      <c r="B23" s="14">
        <f>B24+B27</f>
        <v>5000</v>
      </c>
      <c r="C23" s="14">
        <f t="shared" si="1"/>
        <v>-2000</v>
      </c>
      <c r="D23" s="14">
        <f>D24+D27</f>
        <v>3000</v>
      </c>
    </row>
    <row r="24" s="51" customFormat="1" ht="30.75" customHeight="1" spans="1:4">
      <c r="A24" s="59" t="s">
        <v>1601</v>
      </c>
      <c r="B24" s="14">
        <f>B25+B26</f>
        <v>3000</v>
      </c>
      <c r="C24" s="14">
        <f t="shared" si="1"/>
        <v>-1500</v>
      </c>
      <c r="D24" s="14">
        <f>D25+D26</f>
        <v>1500</v>
      </c>
    </row>
    <row r="25" s="52" customFormat="1" ht="30.75" customHeight="1" spans="1:4">
      <c r="A25" s="60" t="s">
        <v>1587</v>
      </c>
      <c r="B25" s="18">
        <v>2000</v>
      </c>
      <c r="C25" s="18">
        <f t="shared" si="1"/>
        <v>-500</v>
      </c>
      <c r="D25" s="18">
        <v>1500</v>
      </c>
    </row>
    <row r="26" s="52" customFormat="1" ht="35" customHeight="1" spans="1:4">
      <c r="A26" s="60" t="s">
        <v>1602</v>
      </c>
      <c r="B26" s="18">
        <v>1000</v>
      </c>
      <c r="C26" s="18">
        <f t="shared" si="1"/>
        <v>-1000</v>
      </c>
      <c r="D26" s="18"/>
    </row>
    <row r="27" s="51" customFormat="1" ht="35" customHeight="1" spans="1:4">
      <c r="A27" s="59" t="s">
        <v>1585</v>
      </c>
      <c r="B27" s="14">
        <f>B28+B29</f>
        <v>2000</v>
      </c>
      <c r="C27" s="14">
        <f t="shared" si="1"/>
        <v>-500</v>
      </c>
      <c r="D27" s="14">
        <f>D28+D29</f>
        <v>1500</v>
      </c>
    </row>
    <row r="28" s="52" customFormat="1" ht="30.75" customHeight="1" spans="1:4">
      <c r="A28" s="60" t="s">
        <v>1586</v>
      </c>
      <c r="B28" s="18">
        <v>1000</v>
      </c>
      <c r="C28" s="18">
        <f t="shared" si="1"/>
        <v>0</v>
      </c>
      <c r="D28" s="18">
        <v>1000</v>
      </c>
    </row>
    <row r="29" s="52" customFormat="1" ht="30.75" customHeight="1" spans="1:4">
      <c r="A29" s="60" t="s">
        <v>1587</v>
      </c>
      <c r="B29" s="18">
        <v>1000</v>
      </c>
      <c r="C29" s="18">
        <f t="shared" si="1"/>
        <v>-500</v>
      </c>
      <c r="D29" s="18">
        <v>500</v>
      </c>
    </row>
    <row r="30" s="51" customFormat="1" ht="30.75" customHeight="1" spans="1:4">
      <c r="A30" s="59" t="s">
        <v>1603</v>
      </c>
      <c r="B30" s="14"/>
      <c r="C30" s="14"/>
      <c r="D30" s="14"/>
    </row>
    <row r="31" s="51" customFormat="1" ht="30.75" customHeight="1" spans="1:4">
      <c r="A31" s="59" t="s">
        <v>1604</v>
      </c>
      <c r="B31" s="14"/>
      <c r="C31" s="14"/>
      <c r="D31" s="14"/>
    </row>
    <row r="32" s="51" customFormat="1" ht="30.75" customHeight="1" spans="1:4">
      <c r="A32" s="59" t="s">
        <v>1605</v>
      </c>
      <c r="B32" s="14">
        <f>B33+B36+B38</f>
        <v>79010</v>
      </c>
      <c r="C32" s="14">
        <f t="shared" si="1"/>
        <v>1244</v>
      </c>
      <c r="D32" s="14">
        <f>D33+D36+D38</f>
        <v>80254</v>
      </c>
    </row>
    <row r="33" s="51" customFormat="1" ht="39" customHeight="1" spans="1:4">
      <c r="A33" s="59" t="s">
        <v>1606</v>
      </c>
      <c r="B33" s="14">
        <f>B34+B35</f>
        <v>77300</v>
      </c>
      <c r="C33" s="14">
        <f t="shared" si="1"/>
        <v>1500</v>
      </c>
      <c r="D33" s="14">
        <f>D34+D35</f>
        <v>78800</v>
      </c>
    </row>
    <row r="34" s="52" customFormat="1" ht="37" customHeight="1" spans="1:4">
      <c r="A34" s="60" t="s">
        <v>1607</v>
      </c>
      <c r="B34" s="18">
        <v>18000</v>
      </c>
      <c r="C34" s="18">
        <f t="shared" si="1"/>
        <v>-3000</v>
      </c>
      <c r="D34" s="18">
        <v>15000</v>
      </c>
    </row>
    <row r="35" s="52" customFormat="1" ht="38" customHeight="1" spans="1:4">
      <c r="A35" s="60" t="s">
        <v>1608</v>
      </c>
      <c r="B35" s="18">
        <v>59300</v>
      </c>
      <c r="C35" s="18">
        <f t="shared" si="1"/>
        <v>4500</v>
      </c>
      <c r="D35" s="18">
        <v>63800</v>
      </c>
    </row>
    <row r="36" s="51" customFormat="1" ht="35" customHeight="1" spans="1:4">
      <c r="A36" s="59" t="s">
        <v>1609</v>
      </c>
      <c r="B36" s="14"/>
      <c r="C36" s="14">
        <f t="shared" si="1"/>
        <v>4</v>
      </c>
      <c r="D36" s="14">
        <f>D37</f>
        <v>4</v>
      </c>
    </row>
    <row r="37" s="52" customFormat="1" ht="30.75" customHeight="1" spans="1:4">
      <c r="A37" s="60" t="s">
        <v>1610</v>
      </c>
      <c r="B37" s="18"/>
      <c r="C37" s="18">
        <f t="shared" si="1"/>
        <v>4</v>
      </c>
      <c r="D37" s="18">
        <v>4</v>
      </c>
    </row>
    <row r="38" s="51" customFormat="1" ht="30.75" customHeight="1" spans="1:4">
      <c r="A38" s="59" t="s">
        <v>1611</v>
      </c>
      <c r="B38" s="14">
        <f>SUM(B39:B43)</f>
        <v>1710</v>
      </c>
      <c r="C38" s="14">
        <f t="shared" si="1"/>
        <v>-260</v>
      </c>
      <c r="D38" s="14">
        <f>SUM(D39:D43)</f>
        <v>1450</v>
      </c>
    </row>
    <row r="39" s="52" customFormat="1" ht="36" customHeight="1" spans="1:4">
      <c r="A39" s="60" t="s">
        <v>1612</v>
      </c>
      <c r="B39" s="18">
        <v>650</v>
      </c>
      <c r="C39" s="18">
        <f t="shared" si="1"/>
        <v>350</v>
      </c>
      <c r="D39" s="18">
        <v>1000</v>
      </c>
    </row>
    <row r="40" s="52" customFormat="1" ht="35" customHeight="1" spans="1:4">
      <c r="A40" s="60" t="s">
        <v>1613</v>
      </c>
      <c r="B40" s="18">
        <v>750</v>
      </c>
      <c r="C40" s="18">
        <f t="shared" si="1"/>
        <v>-750</v>
      </c>
      <c r="D40" s="18"/>
    </row>
    <row r="41" s="52" customFormat="1" ht="36" customHeight="1" spans="1:4">
      <c r="A41" s="60" t="s">
        <v>1614</v>
      </c>
      <c r="B41" s="18">
        <v>200</v>
      </c>
      <c r="C41" s="18">
        <f t="shared" si="1"/>
        <v>-200</v>
      </c>
      <c r="D41" s="18"/>
    </row>
    <row r="42" s="52" customFormat="1" ht="34" customHeight="1" spans="1:4">
      <c r="A42" s="60" t="s">
        <v>1615</v>
      </c>
      <c r="B42" s="18"/>
      <c r="C42" s="18">
        <f t="shared" si="1"/>
        <v>150</v>
      </c>
      <c r="D42" s="18">
        <v>150</v>
      </c>
    </row>
    <row r="43" s="52" customFormat="1" ht="35" customHeight="1" spans="1:4">
      <c r="A43" s="60" t="s">
        <v>1616</v>
      </c>
      <c r="B43" s="18">
        <v>110</v>
      </c>
      <c r="C43" s="18">
        <f t="shared" si="1"/>
        <v>190</v>
      </c>
      <c r="D43" s="18">
        <v>300</v>
      </c>
    </row>
    <row r="44" s="51" customFormat="1" ht="30.75" customHeight="1" spans="1:4">
      <c r="A44" s="59" t="s">
        <v>1617</v>
      </c>
      <c r="B44" s="14">
        <f>B45</f>
        <v>28964</v>
      </c>
      <c r="C44" s="14">
        <f t="shared" si="1"/>
        <v>52</v>
      </c>
      <c r="D44" s="14">
        <f>D45</f>
        <v>29016</v>
      </c>
    </row>
    <row r="45" s="51" customFormat="1" ht="30.75" customHeight="1" spans="1:4">
      <c r="A45" s="59" t="s">
        <v>1618</v>
      </c>
      <c r="B45" s="14">
        <f>SUM(B46:B49)</f>
        <v>28964</v>
      </c>
      <c r="C45" s="14">
        <f t="shared" si="1"/>
        <v>52</v>
      </c>
      <c r="D45" s="14">
        <f>SUM(D46:D49)</f>
        <v>29016</v>
      </c>
    </row>
    <row r="46" s="52" customFormat="1" ht="33" customHeight="1" spans="1:4">
      <c r="A46" s="60" t="s">
        <v>1619</v>
      </c>
      <c r="B46" s="18"/>
      <c r="C46" s="18">
        <f t="shared" si="1"/>
        <v>6</v>
      </c>
      <c r="D46" s="18">
        <v>6</v>
      </c>
    </row>
    <row r="47" s="52" customFormat="1" ht="30.75" customHeight="1" spans="1:4">
      <c r="A47" s="60" t="s">
        <v>1620</v>
      </c>
      <c r="B47" s="18"/>
      <c r="C47" s="18"/>
      <c r="D47" s="18"/>
    </row>
    <row r="48" s="52" customFormat="1" ht="34" customHeight="1" spans="1:4">
      <c r="A48" s="60" t="s">
        <v>1621</v>
      </c>
      <c r="B48" s="18"/>
      <c r="C48" s="18"/>
      <c r="D48" s="18"/>
    </row>
    <row r="49" s="52" customFormat="1" ht="36" customHeight="1" spans="1:4">
      <c r="A49" s="60" t="s">
        <v>1622</v>
      </c>
      <c r="B49" s="18">
        <v>28964</v>
      </c>
      <c r="C49" s="18">
        <f>D49-B49</f>
        <v>46</v>
      </c>
      <c r="D49" s="18">
        <v>29010</v>
      </c>
    </row>
    <row r="50" s="51" customFormat="1" ht="30.75" customHeight="1" spans="1:4">
      <c r="A50" s="59" t="s">
        <v>1623</v>
      </c>
      <c r="B50" s="14">
        <f>B51</f>
        <v>50</v>
      </c>
      <c r="C50" s="14">
        <f>D50-B50</f>
        <v>36</v>
      </c>
      <c r="D50" s="14">
        <f>D51</f>
        <v>86</v>
      </c>
    </row>
    <row r="51" s="51" customFormat="1" ht="36" customHeight="1" spans="1:4">
      <c r="A51" s="59" t="s">
        <v>1624</v>
      </c>
      <c r="B51" s="14">
        <f>SUM(B52:B54)</f>
        <v>50</v>
      </c>
      <c r="C51" s="14">
        <f>D51-B51</f>
        <v>36</v>
      </c>
      <c r="D51" s="14">
        <f>SUM(D52:D54)</f>
        <v>86</v>
      </c>
    </row>
    <row r="52" s="52" customFormat="1" ht="35" customHeight="1" spans="1:4">
      <c r="A52" s="60" t="s">
        <v>1625</v>
      </c>
      <c r="B52" s="18"/>
      <c r="C52" s="18"/>
      <c r="D52" s="18"/>
    </row>
    <row r="53" s="52" customFormat="1" ht="36" customHeight="1" spans="1:4">
      <c r="A53" s="60" t="s">
        <v>1626</v>
      </c>
      <c r="B53" s="18"/>
      <c r="C53" s="18"/>
      <c r="D53" s="18"/>
    </row>
    <row r="54" s="52" customFormat="1" ht="36" customHeight="1" spans="1:4">
      <c r="A54" s="60" t="s">
        <v>1627</v>
      </c>
      <c r="B54" s="18">
        <v>50</v>
      </c>
      <c r="C54" s="18">
        <f>D54-B54</f>
        <v>36</v>
      </c>
      <c r="D54" s="18">
        <v>86</v>
      </c>
    </row>
    <row r="55" s="51" customFormat="1" ht="30.75" customHeight="1" spans="1:4">
      <c r="A55" s="59" t="s">
        <v>1628</v>
      </c>
      <c r="B55" s="14"/>
      <c r="C55" s="14"/>
      <c r="D55" s="14"/>
    </row>
    <row r="56" s="52" customFormat="1" ht="30.75" customHeight="1" spans="1:4">
      <c r="A56" s="59" t="s">
        <v>1629</v>
      </c>
      <c r="B56" s="14">
        <f>B4+B11+B12+B23+B30+B31+B32+B44+B50+B55</f>
        <v>153314</v>
      </c>
      <c r="C56" s="14">
        <f t="shared" ref="C56:C61" si="2">D56-B56</f>
        <v>-11321</v>
      </c>
      <c r="D56" s="14">
        <f>D4+D11+D12+D23+D30+D31+D32+D44+D50+D55</f>
        <v>141993</v>
      </c>
    </row>
    <row r="57" s="52" customFormat="1" ht="30.75" customHeight="1" spans="1:4">
      <c r="A57" s="59" t="s">
        <v>231</v>
      </c>
      <c r="B57" s="14">
        <f>+B58+B59+B60+B61</f>
        <v>59474</v>
      </c>
      <c r="C57" s="14">
        <f t="shared" si="2"/>
        <v>21878</v>
      </c>
      <c r="D57" s="14">
        <f>+D58+D59+D60+D61</f>
        <v>81352</v>
      </c>
    </row>
    <row r="58" s="52" customFormat="1" ht="30.75" customHeight="1" spans="1:4">
      <c r="A58" s="59" t="s">
        <v>1630</v>
      </c>
      <c r="B58" s="14">
        <v>1440</v>
      </c>
      <c r="C58" s="14">
        <f t="shared" si="2"/>
        <v>810</v>
      </c>
      <c r="D58" s="14">
        <v>2250</v>
      </c>
    </row>
    <row r="59" s="52" customFormat="1" ht="30.75" customHeight="1" spans="1:4">
      <c r="A59" s="59" t="s">
        <v>1631</v>
      </c>
      <c r="B59" s="14">
        <v>30000</v>
      </c>
      <c r="C59" s="14">
        <f t="shared" si="2"/>
        <v>12303</v>
      </c>
      <c r="D59" s="14">
        <v>42303</v>
      </c>
    </row>
    <row r="60" s="52" customFormat="1" ht="30.75" customHeight="1" spans="1:4">
      <c r="A60" s="59" t="s">
        <v>1290</v>
      </c>
      <c r="B60" s="14">
        <v>11934</v>
      </c>
      <c r="C60" s="14">
        <f t="shared" si="2"/>
        <v>8765</v>
      </c>
      <c r="D60" s="14">
        <v>20699</v>
      </c>
    </row>
    <row r="61" s="52" customFormat="1" ht="30.75" customHeight="1" spans="1:4">
      <c r="A61" s="59" t="s">
        <v>1632</v>
      </c>
      <c r="B61" s="14">
        <f>SUM(B62)</f>
        <v>16100</v>
      </c>
      <c r="C61" s="14">
        <f t="shared" si="2"/>
        <v>0</v>
      </c>
      <c r="D61" s="14">
        <v>16100</v>
      </c>
    </row>
    <row r="62" s="52" customFormat="1" ht="30.75" customHeight="1" spans="1:4">
      <c r="A62" s="61" t="s">
        <v>1633</v>
      </c>
      <c r="B62" s="14">
        <f>SUM(B63:B66)</f>
        <v>16100</v>
      </c>
      <c r="C62" s="14">
        <f>SUM(C63:C66)</f>
        <v>0</v>
      </c>
      <c r="D62" s="14">
        <f>SUM(D63:D66)</f>
        <v>16100</v>
      </c>
    </row>
    <row r="63" s="52" customFormat="1" ht="30.75" customHeight="1" spans="1:4">
      <c r="A63" s="62" t="s">
        <v>1634</v>
      </c>
      <c r="B63" s="14"/>
      <c r="C63" s="14"/>
      <c r="D63" s="14"/>
    </row>
    <row r="64" s="52" customFormat="1" ht="30.75" customHeight="1" spans="1:4">
      <c r="A64" s="63" t="s">
        <v>1635</v>
      </c>
      <c r="B64" s="14"/>
      <c r="C64" s="14"/>
      <c r="D64" s="14"/>
    </row>
    <row r="65" s="52" customFormat="1" ht="30.75" customHeight="1" spans="1:4">
      <c r="A65" s="62" t="s">
        <v>1636</v>
      </c>
      <c r="B65" s="14"/>
      <c r="C65" s="14">
        <v>1700</v>
      </c>
      <c r="D65" s="14">
        <f>B65+C65</f>
        <v>1700</v>
      </c>
    </row>
    <row r="66" s="52" customFormat="1" ht="30.75" customHeight="1" spans="1:4">
      <c r="A66" s="62" t="s">
        <v>1637</v>
      </c>
      <c r="B66" s="14">
        <v>16100</v>
      </c>
      <c r="C66" s="14">
        <v>-1700</v>
      </c>
      <c r="D66" s="14">
        <f>B66+C66</f>
        <v>14400</v>
      </c>
    </row>
    <row r="67" s="52" customFormat="1" ht="30.75" customHeight="1" spans="1:4">
      <c r="A67" s="64" t="s">
        <v>242</v>
      </c>
      <c r="B67" s="14">
        <f>B56+B57</f>
        <v>212788</v>
      </c>
      <c r="C67" s="14">
        <f>D67-B67</f>
        <v>10557</v>
      </c>
      <c r="D67" s="14">
        <f>D56+D57</f>
        <v>223345</v>
      </c>
    </row>
  </sheetData>
  <mergeCells count="1">
    <mergeCell ref="A1:D1"/>
  </mergeCells>
  <pageMargins left="0.751388888888889" right="0.751388888888889" top="1" bottom="1" header="0.5" footer="0.5"/>
  <pageSetup paperSize="9" firstPageNumber="59" orientation="portrait" useFirstPageNumber="1" horizontalDpi="600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WPS_1577147775</cp:lastModifiedBy>
  <dcterms:created xsi:type="dcterms:W3CDTF">2014-10-30T02:23:00Z</dcterms:created>
  <cp:lastPrinted>2019-11-28T08:08:00Z</cp:lastPrinted>
  <dcterms:modified xsi:type="dcterms:W3CDTF">2024-12-17T02:41:36Z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>
    <vt:lpwstr>14</vt:lpwstr>
  </property>
  <property fmtid="{D5CDD505-2E9C-101B-9397-08002B2CF9AE}" pid="4" name="ICV">
    <vt:lpwstr>04581D6813414D58888C6E61AB65FD52_13</vt:lpwstr>
  </property>
</Properties>
</file>